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משתמש\PycharmProjects\pythonProject\Algorithms\Dynamic planning\"/>
    </mc:Choice>
  </mc:AlternateContent>
  <xr:revisionPtr revIDLastSave="0" documentId="13_ncr:1_{C3C15BB4-C37B-403C-9ACE-2971B8102E55}" xr6:coauthVersionLast="47" xr6:coauthVersionMax="47" xr10:uidLastSave="{00000000-0000-0000-0000-000000000000}"/>
  <bookViews>
    <workbookView xWindow="-28920" yWindow="-120" windowWidth="29040" windowHeight="16440" firstSheet="2" activeTab="28" xr2:uid="{96EF6A01-17A3-4D9D-8A2D-B01072C4601C}"/>
  </bookViews>
  <sheets>
    <sheet name="main" sheetId="27" r:id="rId1"/>
    <sheet name="1" sheetId="26" r:id="rId2"/>
    <sheet name="2" sheetId="24" r:id="rId3"/>
    <sheet name="3" sheetId="10" r:id="rId4"/>
    <sheet name="4" sheetId="12" r:id="rId5"/>
    <sheet name="5" sheetId="20" r:id="rId6"/>
    <sheet name="6" sheetId="17" r:id="rId7"/>
    <sheet name="7" sheetId="23" r:id="rId8"/>
    <sheet name="8" sheetId="6" r:id="rId9"/>
    <sheet name="9" sheetId="4" r:id="rId10"/>
    <sheet name="10" sheetId="8" r:id="rId11"/>
    <sheet name="11" sheetId="9" r:id="rId12"/>
    <sheet name="12" sheetId="11" r:id="rId13"/>
    <sheet name="13" sheetId="21" r:id="rId14"/>
    <sheet name="14" sheetId="18" r:id="rId15"/>
    <sheet name="15" sheetId="28" r:id="rId16"/>
    <sheet name="16" sheetId="29" r:id="rId17"/>
    <sheet name="17" sheetId="30" r:id="rId18"/>
    <sheet name="18" sheetId="31" r:id="rId19"/>
    <sheet name="19" sheetId="32" r:id="rId20"/>
    <sheet name="20" sheetId="33" r:id="rId21"/>
    <sheet name="21" sheetId="35" r:id="rId22"/>
    <sheet name="22" sheetId="37" r:id="rId23"/>
    <sheet name="23" sheetId="38" r:id="rId24"/>
    <sheet name="24" sheetId="40" r:id="rId25"/>
    <sheet name="25" sheetId="41" r:id="rId26"/>
    <sheet name="26" sheetId="42" r:id="rId27"/>
    <sheet name="27" sheetId="46" r:id="rId28"/>
    <sheet name="28" sheetId="47" r:id="rId29"/>
  </sheets>
  <definedNames>
    <definedName name="_xlnm._FilterDatabase" localSheetId="26" hidden="1">'26'!$C$1:$H$10</definedName>
    <definedName name="_xlnm._FilterDatabase" localSheetId="0" hidden="1">main!$A$1:$H$32</definedName>
    <definedName name="ספירת_סידורים_אפשריים">'1'!#REF!</definedName>
    <definedName name="פרוק_למכפלות">'1'!#REF!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P10" i="47" l="1"/>
  <c r="I6" i="47"/>
  <c r="I7" i="47" s="1"/>
  <c r="I8" i="47" s="1"/>
  <c r="I9" i="47" s="1"/>
  <c r="I10" i="47" s="1"/>
  <c r="H6" i="47"/>
  <c r="H7" i="47" s="1"/>
  <c r="H8" i="47" s="1"/>
  <c r="H9" i="47" s="1"/>
  <c r="H10" i="47" s="1"/>
  <c r="H5" i="47"/>
  <c r="G5" i="47"/>
  <c r="G6" i="47" s="1"/>
  <c r="G7" i="47" s="1"/>
  <c r="G8" i="47" s="1"/>
  <c r="G9" i="47" s="1"/>
  <c r="G10" i="47" s="1"/>
  <c r="G4" i="47"/>
  <c r="F5" i="47"/>
  <c r="F6" i="47" s="1"/>
  <c r="F7" i="47" s="1"/>
  <c r="F8" i="47" s="1"/>
  <c r="F9" i="47" s="1"/>
  <c r="F10" i="47" s="1"/>
  <c r="F4" i="47"/>
  <c r="F3" i="47"/>
  <c r="M4" i="4"/>
  <c r="M6" i="4" s="1"/>
  <c r="M3" i="4"/>
  <c r="M5" i="4" s="1"/>
  <c r="I4" i="46"/>
  <c r="H4" i="46"/>
  <c r="I3" i="46"/>
  <c r="H3" i="46"/>
  <c r="I5" i="46"/>
  <c r="L5" i="9"/>
  <c r="M5" i="9" s="1"/>
  <c r="M6" i="9" s="1"/>
  <c r="L6" i="9"/>
  <c r="L7" i="9"/>
  <c r="M7" i="9" s="1"/>
  <c r="L8" i="9"/>
  <c r="L9" i="9"/>
  <c r="L10" i="9"/>
  <c r="L11" i="9"/>
  <c r="L12" i="9"/>
  <c r="L13" i="9"/>
  <c r="L14" i="9"/>
  <c r="L15" i="9"/>
  <c r="M15" i="9" s="1"/>
  <c r="L16" i="9"/>
  <c r="L17" i="9"/>
  <c r="L18" i="9"/>
  <c r="M18" i="9"/>
  <c r="N18" i="9"/>
  <c r="L19" i="9"/>
  <c r="M19" i="9" s="1"/>
  <c r="M20" i="9" s="1"/>
  <c r="L20" i="9"/>
  <c r="L21" i="9"/>
  <c r="O3" i="9"/>
  <c r="L4" i="9"/>
  <c r="M4" i="9" s="1"/>
  <c r="S12" i="40"/>
  <c r="R11" i="40"/>
  <c r="R12" i="40"/>
  <c r="Q10" i="40"/>
  <c r="Q11" i="40" s="1"/>
  <c r="Q12" i="40" s="1"/>
  <c r="P9" i="40"/>
  <c r="P10" i="40" s="1"/>
  <c r="P11" i="40" s="1"/>
  <c r="P12" i="40" s="1"/>
  <c r="O8" i="40"/>
  <c r="O9" i="40"/>
  <c r="O10" i="40" s="1"/>
  <c r="O11" i="40" s="1"/>
  <c r="O12" i="40" s="1"/>
  <c r="N9" i="40"/>
  <c r="N10" i="40" s="1"/>
  <c r="N11" i="40" s="1"/>
  <c r="N12" i="40" s="1"/>
  <c r="N7" i="40"/>
  <c r="N8" i="40"/>
  <c r="M9" i="40"/>
  <c r="M10" i="40" s="1"/>
  <c r="M11" i="40" s="1"/>
  <c r="M12" i="40" s="1"/>
  <c r="M6" i="40"/>
  <c r="M7" i="40" s="1"/>
  <c r="M8" i="40" s="1"/>
  <c r="E16" i="29"/>
  <c r="G14" i="29"/>
  <c r="F14" i="29"/>
  <c r="E14" i="29"/>
  <c r="I5" i="18"/>
  <c r="J5" i="18"/>
  <c r="J7" i="18"/>
  <c r="I8" i="18"/>
  <c r="J8" i="18"/>
  <c r="J9" i="18"/>
  <c r="J10" i="18"/>
  <c r="J6" i="18"/>
  <c r="I6" i="18"/>
  <c r="E6" i="38"/>
  <c r="E7" i="38" s="1"/>
  <c r="E8" i="38" s="1"/>
  <c r="I21" i="35"/>
  <c r="I14" i="35"/>
  <c r="I11" i="35"/>
  <c r="I9" i="35"/>
  <c r="J5" i="35"/>
  <c r="J6" i="35"/>
  <c r="J7" i="35"/>
  <c r="J8" i="35"/>
  <c r="J10" i="35"/>
  <c r="H11" i="35" s="1"/>
  <c r="J11" i="35" s="1"/>
  <c r="J12" i="35"/>
  <c r="H14" i="35" s="1"/>
  <c r="J13" i="35"/>
  <c r="J15" i="35"/>
  <c r="H21" i="35" s="1"/>
  <c r="I22" i="35" s="1"/>
  <c r="J16" i="35"/>
  <c r="J17" i="35"/>
  <c r="J18" i="35"/>
  <c r="J19" i="35"/>
  <c r="J20" i="35"/>
  <c r="J4" i="35"/>
  <c r="H9" i="35" s="1"/>
  <c r="J9" i="35" s="1"/>
  <c r="M16" i="31"/>
  <c r="N17" i="31" s="1"/>
  <c r="M15" i="31"/>
  <c r="F7" i="42"/>
  <c r="F3" i="42"/>
  <c r="F9" i="42"/>
  <c r="H9" i="42" s="1"/>
  <c r="F6" i="42"/>
  <c r="H6" i="42" s="1"/>
  <c r="F5" i="42"/>
  <c r="H5" i="42" s="1"/>
  <c r="G7" i="42" s="1"/>
  <c r="F4" i="42"/>
  <c r="H4" i="42" s="1"/>
  <c r="H2" i="42"/>
  <c r="G3" i="42" s="1"/>
  <c r="H3" i="42" s="1"/>
  <c r="F2" i="42"/>
  <c r="T12" i="40"/>
  <c r="S11" i="40"/>
  <c r="R10" i="40"/>
  <c r="Q9" i="40"/>
  <c r="P8" i="40"/>
  <c r="O7" i="40"/>
  <c r="N6" i="40"/>
  <c r="M5" i="40"/>
  <c r="P12" i="38"/>
  <c r="O12" i="38"/>
  <c r="N12" i="38"/>
  <c r="M12" i="38"/>
  <c r="L12" i="38"/>
  <c r="K12" i="38"/>
  <c r="J12" i="38"/>
  <c r="I11" i="38"/>
  <c r="I12" i="38" s="1"/>
  <c r="H11" i="38"/>
  <c r="H12" i="38" s="1"/>
  <c r="G11" i="38"/>
  <c r="G12" i="38" s="1"/>
  <c r="F7" i="38"/>
  <c r="F8" i="38" s="1"/>
  <c r="F9" i="38" s="1"/>
  <c r="F10" i="38" s="1"/>
  <c r="F11" i="38" s="1"/>
  <c r="F12" i="38" s="1"/>
  <c r="Q7" i="37"/>
  <c r="I7" i="37"/>
  <c r="Q5" i="37"/>
  <c r="O5" i="37"/>
  <c r="I5" i="37"/>
  <c r="G5" i="37"/>
  <c r="E21" i="35"/>
  <c r="G20" i="35"/>
  <c r="G19" i="35"/>
  <c r="G18" i="35"/>
  <c r="G17" i="35"/>
  <c r="G16" i="35"/>
  <c r="G15" i="35"/>
  <c r="E14" i="35"/>
  <c r="G13" i="35"/>
  <c r="G12" i="35"/>
  <c r="F14" i="35" s="1"/>
  <c r="G14" i="35" s="1"/>
  <c r="F11" i="35"/>
  <c r="G11" i="35" s="1"/>
  <c r="E11" i="35"/>
  <c r="G10" i="35"/>
  <c r="E9" i="35"/>
  <c r="G8" i="35"/>
  <c r="G7" i="35"/>
  <c r="G6" i="35"/>
  <c r="G5" i="35"/>
  <c r="G4" i="35"/>
  <c r="H6" i="32"/>
  <c r="G6" i="32"/>
  <c r="F6" i="32"/>
  <c r="E6" i="32"/>
  <c r="H5" i="32"/>
  <c r="G5" i="32"/>
  <c r="F5" i="32"/>
  <c r="E5" i="32"/>
  <c r="H4" i="32"/>
  <c r="G4" i="32"/>
  <c r="F4" i="32"/>
  <c r="E4" i="32"/>
  <c r="H3" i="32"/>
  <c r="G3" i="32"/>
  <c r="F3" i="32"/>
  <c r="E3" i="32"/>
  <c r="M27" i="31"/>
  <c r="M26" i="31"/>
  <c r="P18" i="31"/>
  <c r="N18" i="31"/>
  <c r="N27" i="31" s="1"/>
  <c r="M18" i="31"/>
  <c r="L18" i="31"/>
  <c r="O17" i="31"/>
  <c r="M17" i="31"/>
  <c r="L17" i="31"/>
  <c r="N16" i="31"/>
  <c r="L16" i="31"/>
  <c r="L15" i="31"/>
  <c r="F15" i="31"/>
  <c r="E15" i="31"/>
  <c r="L14" i="31"/>
  <c r="L13" i="31"/>
  <c r="H12" i="31"/>
  <c r="G12" i="31"/>
  <c r="F12" i="31"/>
  <c r="E12" i="31"/>
  <c r="D12" i="31"/>
  <c r="H9" i="31"/>
  <c r="G9" i="31"/>
  <c r="F9" i="31"/>
  <c r="E9" i="31"/>
  <c r="D9" i="31"/>
  <c r="C9" i="31"/>
  <c r="P8" i="31"/>
  <c r="O8" i="31"/>
  <c r="N8" i="31"/>
  <c r="M8" i="31"/>
  <c r="L8" i="31"/>
  <c r="K8" i="31"/>
  <c r="H8" i="31"/>
  <c r="G8" i="31"/>
  <c r="F8" i="31"/>
  <c r="P7" i="31"/>
  <c r="O7" i="31"/>
  <c r="N7" i="31"/>
  <c r="M7" i="31"/>
  <c r="L7" i="31"/>
  <c r="K7" i="31"/>
  <c r="H7" i="31"/>
  <c r="G7" i="31"/>
  <c r="F7" i="31"/>
  <c r="P6" i="31"/>
  <c r="O6" i="31"/>
  <c r="N6" i="31"/>
  <c r="M6" i="31"/>
  <c r="L6" i="31"/>
  <c r="K6" i="31"/>
  <c r="H6" i="31"/>
  <c r="G6" i="31"/>
  <c r="F6" i="31"/>
  <c r="P5" i="31"/>
  <c r="O5" i="31"/>
  <c r="N5" i="31"/>
  <c r="M5" i="31"/>
  <c r="L5" i="31"/>
  <c r="K5" i="31"/>
  <c r="H5" i="31"/>
  <c r="G5" i="31"/>
  <c r="F5" i="31"/>
  <c r="P4" i="31"/>
  <c r="O4" i="31"/>
  <c r="N4" i="31"/>
  <c r="M4" i="31"/>
  <c r="L4" i="31"/>
  <c r="K4" i="31"/>
  <c r="H4" i="31"/>
  <c r="G4" i="31"/>
  <c r="F4" i="31"/>
  <c r="P3" i="31"/>
  <c r="O3" i="31"/>
  <c r="N3" i="31"/>
  <c r="M3" i="31"/>
  <c r="L3" i="31"/>
  <c r="K3" i="31"/>
  <c r="H3" i="31"/>
  <c r="G3" i="31"/>
  <c r="F3" i="31"/>
  <c r="G10" i="30"/>
  <c r="G9" i="30"/>
  <c r="F9" i="30"/>
  <c r="G8" i="30"/>
  <c r="F8" i="30"/>
  <c r="E8" i="30"/>
  <c r="D16" i="29"/>
  <c r="E15" i="29"/>
  <c r="D15" i="29"/>
  <c r="D14" i="29"/>
  <c r="D13" i="29"/>
  <c r="G6" i="28"/>
  <c r="F6" i="28"/>
  <c r="E6" i="28"/>
  <c r="G5" i="28"/>
  <c r="F5" i="28"/>
  <c r="E5" i="28"/>
  <c r="G4" i="28"/>
  <c r="F4" i="28"/>
  <c r="E4" i="28"/>
  <c r="G3" i="28"/>
  <c r="F3" i="28"/>
  <c r="E3" i="28"/>
  <c r="G30" i="18"/>
  <c r="F30" i="18"/>
  <c r="G29" i="18"/>
  <c r="F29" i="18"/>
  <c r="H27" i="18"/>
  <c r="G27" i="18"/>
  <c r="F27" i="18"/>
  <c r="H26" i="18"/>
  <c r="G26" i="18"/>
  <c r="F26" i="18"/>
  <c r="G24" i="18"/>
  <c r="F24" i="18"/>
  <c r="G23" i="18"/>
  <c r="F23" i="18"/>
  <c r="G21" i="18"/>
  <c r="F21" i="18"/>
  <c r="G20" i="18"/>
  <c r="F20" i="18"/>
  <c r="G18" i="18"/>
  <c r="F18" i="18"/>
  <c r="G17" i="18"/>
  <c r="F17" i="18"/>
  <c r="F11" i="18"/>
  <c r="H5" i="18"/>
  <c r="H6" i="18" s="1"/>
  <c r="N4" i="21"/>
  <c r="M4" i="21"/>
  <c r="L4" i="21"/>
  <c r="K4" i="21"/>
  <c r="J4" i="21"/>
  <c r="I4" i="21"/>
  <c r="H4" i="21"/>
  <c r="G4" i="21"/>
  <c r="F4" i="21"/>
  <c r="K12" i="11"/>
  <c r="J12" i="11"/>
  <c r="I12" i="11"/>
  <c r="H12" i="11"/>
  <c r="G12" i="11"/>
  <c r="K11" i="11"/>
  <c r="J11" i="11"/>
  <c r="I11" i="11"/>
  <c r="H11" i="11"/>
  <c r="G11" i="11"/>
  <c r="J10" i="11"/>
  <c r="I10" i="11"/>
  <c r="H10" i="11"/>
  <c r="G10" i="11"/>
  <c r="I9" i="11"/>
  <c r="H9" i="11"/>
  <c r="G9" i="11"/>
  <c r="I8" i="11"/>
  <c r="H8" i="11"/>
  <c r="G8" i="11"/>
  <c r="I7" i="11"/>
  <c r="H7" i="11"/>
  <c r="G7" i="11"/>
  <c r="I6" i="11"/>
  <c r="H6" i="11"/>
  <c r="G6" i="11"/>
  <c r="H5" i="11"/>
  <c r="G5" i="11"/>
  <c r="E21" i="9"/>
  <c r="E20" i="9"/>
  <c r="E19" i="9"/>
  <c r="E18" i="9"/>
  <c r="E17" i="9"/>
  <c r="E16" i="9"/>
  <c r="E15" i="9"/>
  <c r="E14" i="9"/>
  <c r="G14" i="9" s="1"/>
  <c r="G15" i="9" s="1"/>
  <c r="G16" i="9" s="1"/>
  <c r="E13" i="9"/>
  <c r="E12" i="9"/>
  <c r="E11" i="9"/>
  <c r="G11" i="9" s="1"/>
  <c r="E10" i="9"/>
  <c r="G10" i="9" s="1"/>
  <c r="E9" i="9"/>
  <c r="E8" i="9"/>
  <c r="E7" i="9"/>
  <c r="G7" i="9" s="1"/>
  <c r="E6" i="9"/>
  <c r="E5" i="9"/>
  <c r="E4" i="9"/>
  <c r="G4" i="9" s="1"/>
  <c r="F11" i="8"/>
  <c r="E11" i="8"/>
  <c r="F10" i="8"/>
  <c r="E10" i="8"/>
  <c r="F9" i="8"/>
  <c r="E9" i="8"/>
  <c r="F8" i="8"/>
  <c r="E8" i="8"/>
  <c r="F7" i="8"/>
  <c r="E7" i="8"/>
  <c r="F6" i="8"/>
  <c r="E6" i="8"/>
  <c r="F5" i="8"/>
  <c r="E5" i="8"/>
  <c r="F4" i="8"/>
  <c r="E4" i="8"/>
  <c r="G4" i="4"/>
  <c r="F5" i="4" s="1"/>
  <c r="G3" i="4"/>
  <c r="J7" i="6"/>
  <c r="I7" i="6"/>
  <c r="H7" i="6"/>
  <c r="G7" i="6"/>
  <c r="J6" i="6"/>
  <c r="I6" i="6"/>
  <c r="H6" i="6"/>
  <c r="G6" i="6"/>
  <c r="J5" i="6"/>
  <c r="I5" i="6"/>
  <c r="H5" i="6"/>
  <c r="G5" i="6"/>
  <c r="J4" i="6"/>
  <c r="I4" i="6"/>
  <c r="H4" i="6"/>
  <c r="G4" i="6"/>
  <c r="E15" i="23"/>
  <c r="E14" i="23"/>
  <c r="F13" i="23"/>
  <c r="F14" i="23" s="1"/>
  <c r="E13" i="23"/>
  <c r="M12" i="23"/>
  <c r="L12" i="23"/>
  <c r="K12" i="23"/>
  <c r="J12" i="23"/>
  <c r="I12" i="23"/>
  <c r="H12" i="23"/>
  <c r="G12" i="23"/>
  <c r="F12" i="23"/>
  <c r="E12" i="23"/>
  <c r="E5" i="23"/>
  <c r="F4" i="23"/>
  <c r="F5" i="23" s="1"/>
  <c r="E4" i="23"/>
  <c r="E3" i="23"/>
  <c r="D8" i="17"/>
  <c r="C6" i="17"/>
  <c r="C5" i="17"/>
  <c r="N4" i="17"/>
  <c r="M4" i="17"/>
  <c r="L4" i="17"/>
  <c r="K4" i="17"/>
  <c r="J4" i="17"/>
  <c r="J5" i="17" s="1"/>
  <c r="I4" i="17"/>
  <c r="I5" i="17" s="1"/>
  <c r="H4" i="17"/>
  <c r="H5" i="17" s="1"/>
  <c r="G4" i="17"/>
  <c r="G5" i="17" s="1"/>
  <c r="F4" i="17"/>
  <c r="F5" i="17" s="1"/>
  <c r="C4" i="17"/>
  <c r="N3" i="17"/>
  <c r="M3" i="17"/>
  <c r="L3" i="17"/>
  <c r="K3" i="17"/>
  <c r="J3" i="17"/>
  <c r="I3" i="17"/>
  <c r="H3" i="17"/>
  <c r="G3" i="17"/>
  <c r="F3" i="17"/>
  <c r="C3" i="17"/>
  <c r="P4" i="20"/>
  <c r="O4" i="20"/>
  <c r="N4" i="20"/>
  <c r="M4" i="20"/>
  <c r="L4" i="20"/>
  <c r="K4" i="20"/>
  <c r="J4" i="20"/>
  <c r="I4" i="20"/>
  <c r="I5" i="20" s="1"/>
  <c r="H4" i="20"/>
  <c r="G4" i="20"/>
  <c r="F4" i="20"/>
  <c r="P3" i="20"/>
  <c r="O3" i="20"/>
  <c r="N3" i="20"/>
  <c r="M3" i="20"/>
  <c r="L3" i="20"/>
  <c r="K3" i="20"/>
  <c r="J3" i="20"/>
  <c r="I3" i="20"/>
  <c r="H3" i="20"/>
  <c r="G3" i="20"/>
  <c r="F3" i="20"/>
  <c r="K10" i="12"/>
  <c r="J10" i="12"/>
  <c r="I10" i="12"/>
  <c r="H10" i="12"/>
  <c r="G10" i="12"/>
  <c r="F10" i="12"/>
  <c r="K9" i="12"/>
  <c r="J9" i="12"/>
  <c r="I9" i="12"/>
  <c r="H9" i="12"/>
  <c r="G9" i="12"/>
  <c r="F9" i="12"/>
  <c r="K8" i="12"/>
  <c r="J8" i="12"/>
  <c r="I8" i="12"/>
  <c r="H8" i="12"/>
  <c r="G8" i="12"/>
  <c r="F8" i="12"/>
  <c r="K7" i="12"/>
  <c r="J7" i="12"/>
  <c r="I7" i="12"/>
  <c r="H7" i="12"/>
  <c r="G7" i="12"/>
  <c r="F7" i="12"/>
  <c r="K6" i="12"/>
  <c r="J6" i="12"/>
  <c r="I6" i="12"/>
  <c r="H6" i="12"/>
  <c r="G6" i="12"/>
  <c r="F6" i="12"/>
  <c r="K5" i="12"/>
  <c r="J5" i="12"/>
  <c r="I5" i="12"/>
  <c r="H5" i="12"/>
  <c r="G5" i="12"/>
  <c r="F5" i="12"/>
  <c r="K4" i="12"/>
  <c r="J4" i="12"/>
  <c r="I4" i="12"/>
  <c r="H4" i="12"/>
  <c r="G4" i="12"/>
  <c r="F4" i="12"/>
  <c r="N39" i="10"/>
  <c r="M39" i="10"/>
  <c r="L39" i="10"/>
  <c r="K39" i="10"/>
  <c r="J39" i="10"/>
  <c r="I39" i="10"/>
  <c r="H39" i="10"/>
  <c r="G39" i="10"/>
  <c r="F39" i="10"/>
  <c r="N38" i="10"/>
  <c r="M38" i="10"/>
  <c r="L38" i="10"/>
  <c r="K38" i="10"/>
  <c r="J38" i="10"/>
  <c r="I38" i="10"/>
  <c r="H38" i="10"/>
  <c r="G38" i="10"/>
  <c r="F38" i="10"/>
  <c r="M37" i="10"/>
  <c r="L37" i="10"/>
  <c r="K37" i="10"/>
  <c r="J37" i="10"/>
  <c r="I37" i="10"/>
  <c r="H37" i="10"/>
  <c r="G37" i="10"/>
  <c r="F37" i="10"/>
  <c r="L36" i="10"/>
  <c r="K36" i="10"/>
  <c r="J36" i="10"/>
  <c r="I36" i="10"/>
  <c r="H36" i="10"/>
  <c r="G36" i="10"/>
  <c r="F36" i="10"/>
  <c r="K35" i="10"/>
  <c r="J35" i="10"/>
  <c r="I35" i="10"/>
  <c r="H35" i="10"/>
  <c r="G35" i="10"/>
  <c r="F35" i="10"/>
  <c r="J34" i="10"/>
  <c r="I34" i="10"/>
  <c r="H34" i="10"/>
  <c r="G34" i="10"/>
  <c r="F34" i="10"/>
  <c r="I33" i="10"/>
  <c r="H33" i="10"/>
  <c r="G33" i="10"/>
  <c r="F33" i="10"/>
  <c r="H32" i="10"/>
  <c r="G32" i="10"/>
  <c r="F32" i="10"/>
  <c r="G31" i="10"/>
  <c r="F31" i="10"/>
  <c r="Z25" i="10"/>
  <c r="Y25" i="10"/>
  <c r="X25" i="10"/>
  <c r="W25" i="10"/>
  <c r="V25" i="10"/>
  <c r="U25" i="10"/>
  <c r="T25" i="10"/>
  <c r="S25" i="10"/>
  <c r="R25" i="10"/>
  <c r="Q25" i="10"/>
  <c r="P25" i="10"/>
  <c r="O25" i="10"/>
  <c r="N25" i="10"/>
  <c r="M25" i="10"/>
  <c r="L25" i="10"/>
  <c r="K25" i="10"/>
  <c r="J25" i="10"/>
  <c r="I25" i="10"/>
  <c r="H25" i="10"/>
  <c r="G25" i="10"/>
  <c r="F25" i="10"/>
  <c r="Z24" i="10"/>
  <c r="Y24" i="10"/>
  <c r="X24" i="10"/>
  <c r="W24" i="10"/>
  <c r="V24" i="10"/>
  <c r="U24" i="10"/>
  <c r="T24" i="10"/>
  <c r="S24" i="10"/>
  <c r="R24" i="10"/>
  <c r="Q24" i="10"/>
  <c r="P24" i="10"/>
  <c r="O24" i="10"/>
  <c r="N24" i="10"/>
  <c r="M24" i="10"/>
  <c r="L24" i="10"/>
  <c r="K24" i="10"/>
  <c r="J24" i="10"/>
  <c r="I24" i="10"/>
  <c r="H24" i="10"/>
  <c r="G24" i="10"/>
  <c r="F24" i="10"/>
  <c r="Y23" i="10"/>
  <c r="X23" i="10"/>
  <c r="W23" i="10"/>
  <c r="V23" i="10"/>
  <c r="U23" i="10"/>
  <c r="T23" i="10"/>
  <c r="S23" i="10"/>
  <c r="R23" i="10"/>
  <c r="Q23" i="10"/>
  <c r="P23" i="10"/>
  <c r="O23" i="10"/>
  <c r="N23" i="10"/>
  <c r="M23" i="10"/>
  <c r="L23" i="10"/>
  <c r="K23" i="10"/>
  <c r="J23" i="10"/>
  <c r="I23" i="10"/>
  <c r="H23" i="10"/>
  <c r="G23" i="10"/>
  <c r="F23" i="10"/>
  <c r="X22" i="10"/>
  <c r="W22" i="10"/>
  <c r="V22" i="10"/>
  <c r="U22" i="10"/>
  <c r="T22" i="10"/>
  <c r="S22" i="10"/>
  <c r="R22" i="10"/>
  <c r="Q22" i="10"/>
  <c r="P22" i="10"/>
  <c r="O22" i="10"/>
  <c r="N22" i="10"/>
  <c r="M22" i="10"/>
  <c r="L22" i="10"/>
  <c r="K22" i="10"/>
  <c r="J22" i="10"/>
  <c r="I22" i="10"/>
  <c r="H22" i="10"/>
  <c r="G22" i="10"/>
  <c r="F22" i="10"/>
  <c r="W21" i="10"/>
  <c r="V21" i="10"/>
  <c r="U21" i="10"/>
  <c r="T21" i="10"/>
  <c r="S21" i="10"/>
  <c r="R21" i="10"/>
  <c r="Q21" i="10"/>
  <c r="P21" i="10"/>
  <c r="O21" i="10"/>
  <c r="N21" i="10"/>
  <c r="M21" i="10"/>
  <c r="L21" i="10"/>
  <c r="K21" i="10"/>
  <c r="J21" i="10"/>
  <c r="I21" i="10"/>
  <c r="H21" i="10"/>
  <c r="G21" i="10"/>
  <c r="F21" i="10"/>
  <c r="V20" i="10"/>
  <c r="U20" i="10"/>
  <c r="T20" i="10"/>
  <c r="S20" i="10"/>
  <c r="R20" i="10"/>
  <c r="Q20" i="10"/>
  <c r="P20" i="10"/>
  <c r="O20" i="10"/>
  <c r="N20" i="10"/>
  <c r="M20" i="10"/>
  <c r="L20" i="10"/>
  <c r="K20" i="10"/>
  <c r="J20" i="10"/>
  <c r="I20" i="10"/>
  <c r="H20" i="10"/>
  <c r="G20" i="10"/>
  <c r="F20" i="10"/>
  <c r="U19" i="10"/>
  <c r="T19" i="10"/>
  <c r="S19" i="10"/>
  <c r="R19" i="10"/>
  <c r="Q19" i="10"/>
  <c r="P19" i="10"/>
  <c r="O19" i="10"/>
  <c r="N19" i="10"/>
  <c r="M19" i="10"/>
  <c r="L19" i="10"/>
  <c r="K19" i="10"/>
  <c r="J19" i="10"/>
  <c r="I19" i="10"/>
  <c r="H19" i="10"/>
  <c r="G19" i="10"/>
  <c r="F19" i="10"/>
  <c r="T18" i="10"/>
  <c r="S18" i="10"/>
  <c r="R18" i="10"/>
  <c r="Q18" i="10"/>
  <c r="P18" i="10"/>
  <c r="O18" i="10"/>
  <c r="N18" i="10"/>
  <c r="M18" i="10"/>
  <c r="L18" i="10"/>
  <c r="K18" i="10"/>
  <c r="J18" i="10"/>
  <c r="I18" i="10"/>
  <c r="H18" i="10"/>
  <c r="G18" i="10"/>
  <c r="F18" i="10"/>
  <c r="S17" i="10"/>
  <c r="R17" i="10"/>
  <c r="Q17" i="10"/>
  <c r="P17" i="10"/>
  <c r="O17" i="10"/>
  <c r="N17" i="10"/>
  <c r="M17" i="10"/>
  <c r="L17" i="10"/>
  <c r="K17" i="10"/>
  <c r="J17" i="10"/>
  <c r="I17" i="10"/>
  <c r="H17" i="10"/>
  <c r="G17" i="10"/>
  <c r="F17" i="10"/>
  <c r="R16" i="10"/>
  <c r="Q16" i="10"/>
  <c r="P16" i="10"/>
  <c r="O16" i="10"/>
  <c r="N16" i="10"/>
  <c r="M16" i="10"/>
  <c r="L16" i="10"/>
  <c r="K16" i="10"/>
  <c r="J16" i="10"/>
  <c r="I16" i="10"/>
  <c r="H16" i="10"/>
  <c r="G16" i="10"/>
  <c r="F16" i="10"/>
  <c r="Q15" i="10"/>
  <c r="P15" i="10"/>
  <c r="O15" i="10"/>
  <c r="N15" i="10"/>
  <c r="M15" i="10"/>
  <c r="L15" i="10"/>
  <c r="K15" i="10"/>
  <c r="J15" i="10"/>
  <c r="I15" i="10"/>
  <c r="H15" i="10"/>
  <c r="G15" i="10"/>
  <c r="F15" i="10"/>
  <c r="P14" i="10"/>
  <c r="O14" i="10"/>
  <c r="N14" i="10"/>
  <c r="M14" i="10"/>
  <c r="L14" i="10"/>
  <c r="K14" i="10"/>
  <c r="J14" i="10"/>
  <c r="I14" i="10"/>
  <c r="H14" i="10"/>
  <c r="G14" i="10"/>
  <c r="F14" i="10"/>
  <c r="O13" i="10"/>
  <c r="N13" i="10"/>
  <c r="M13" i="10"/>
  <c r="L13" i="10"/>
  <c r="K13" i="10"/>
  <c r="J13" i="10"/>
  <c r="I13" i="10"/>
  <c r="H13" i="10"/>
  <c r="G13" i="10"/>
  <c r="F13" i="10"/>
  <c r="N12" i="10"/>
  <c r="M12" i="10"/>
  <c r="L12" i="10"/>
  <c r="K12" i="10"/>
  <c r="J12" i="10"/>
  <c r="I12" i="10"/>
  <c r="H12" i="10"/>
  <c r="G12" i="10"/>
  <c r="F12" i="10"/>
  <c r="M11" i="10"/>
  <c r="L11" i="10"/>
  <c r="K11" i="10"/>
  <c r="J11" i="10"/>
  <c r="I11" i="10"/>
  <c r="H11" i="10"/>
  <c r="G11" i="10"/>
  <c r="F11" i="10"/>
  <c r="L10" i="10"/>
  <c r="K10" i="10"/>
  <c r="J10" i="10"/>
  <c r="I10" i="10"/>
  <c r="H10" i="10"/>
  <c r="G10" i="10"/>
  <c r="F10" i="10"/>
  <c r="K9" i="10"/>
  <c r="J9" i="10"/>
  <c r="I9" i="10"/>
  <c r="H9" i="10"/>
  <c r="G9" i="10"/>
  <c r="F9" i="10"/>
  <c r="J8" i="10"/>
  <c r="I8" i="10"/>
  <c r="H8" i="10"/>
  <c r="G8" i="10"/>
  <c r="F8" i="10"/>
  <c r="I7" i="10"/>
  <c r="H7" i="10"/>
  <c r="G7" i="10"/>
  <c r="F7" i="10"/>
  <c r="H6" i="10"/>
  <c r="G6" i="10"/>
  <c r="F6" i="10"/>
  <c r="G5" i="10"/>
  <c r="F5" i="10"/>
  <c r="H6" i="24"/>
  <c r="H5" i="24"/>
  <c r="G5" i="24"/>
  <c r="H4" i="24"/>
  <c r="G4" i="24"/>
  <c r="F4" i="24"/>
  <c r="H3" i="24"/>
  <c r="G3" i="24"/>
  <c r="F3" i="24"/>
  <c r="E3" i="24"/>
  <c r="T7" i="26"/>
  <c r="R7" i="26"/>
  <c r="Q7" i="26"/>
  <c r="P7" i="26"/>
  <c r="J7" i="26"/>
  <c r="H7" i="26"/>
  <c r="G7" i="26"/>
  <c r="F7" i="26"/>
  <c r="T6" i="26"/>
  <c r="Q6" i="26"/>
  <c r="P6" i="26"/>
  <c r="J6" i="26"/>
  <c r="G6" i="26"/>
  <c r="F6" i="26"/>
  <c r="T5" i="26"/>
  <c r="P5" i="26"/>
  <c r="J5" i="26"/>
  <c r="F5" i="26"/>
  <c r="T4" i="26"/>
  <c r="J4" i="26"/>
  <c r="J7" i="47" l="1"/>
  <c r="J8" i="47" s="1"/>
  <c r="J9" i="47" s="1"/>
  <c r="J10" i="47" s="1"/>
  <c r="M7" i="4"/>
  <c r="G5" i="4"/>
  <c r="G6" i="4" s="1"/>
  <c r="H5" i="46"/>
  <c r="I6" i="46" s="1"/>
  <c r="H6" i="46"/>
  <c r="I7" i="46" s="1"/>
  <c r="F9" i="35"/>
  <c r="G9" i="35" s="1"/>
  <c r="F21" i="35"/>
  <c r="G21" i="35" s="1"/>
  <c r="F22" i="35" s="1"/>
  <c r="J14" i="35"/>
  <c r="M17" i="9"/>
  <c r="M9" i="9"/>
  <c r="M10" i="9" s="1"/>
  <c r="M11" i="9" s="1"/>
  <c r="M12" i="9" s="1"/>
  <c r="M13" i="9" s="1"/>
  <c r="M14" i="9" s="1"/>
  <c r="M16" i="9"/>
  <c r="M8" i="9"/>
  <c r="M21" i="9"/>
  <c r="N19" i="9"/>
  <c r="N15" i="9"/>
  <c r="N7" i="9"/>
  <c r="N5" i="9"/>
  <c r="N4" i="9"/>
  <c r="O4" i="9" s="1"/>
  <c r="G8" i="9"/>
  <c r="G9" i="9" s="1"/>
  <c r="G17" i="9"/>
  <c r="G18" i="9" s="1"/>
  <c r="G19" i="9" s="1"/>
  <c r="G20" i="9" s="1"/>
  <c r="G21" i="9" s="1"/>
  <c r="F7" i="9"/>
  <c r="F8" i="9" s="1"/>
  <c r="F9" i="9" s="1"/>
  <c r="G5" i="9"/>
  <c r="G6" i="9" s="1"/>
  <c r="V12" i="40"/>
  <c r="G15" i="29"/>
  <c r="F15" i="29"/>
  <c r="F16" i="29" s="1"/>
  <c r="I7" i="18"/>
  <c r="E9" i="38"/>
  <c r="E10" i="38" s="1"/>
  <c r="J21" i="35"/>
  <c r="H22" i="35" s="1"/>
  <c r="I23" i="35" s="1"/>
  <c r="G12" i="9"/>
  <c r="G13" i="9" s="1"/>
  <c r="F11" i="9"/>
  <c r="F12" i="9" s="1"/>
  <c r="F13" i="9" s="1"/>
  <c r="F14" i="9"/>
  <c r="F15" i="9" s="1"/>
  <c r="F16" i="9" s="1"/>
  <c r="F17" i="9" s="1"/>
  <c r="F18" i="9" s="1"/>
  <c r="F19" i="9" s="1"/>
  <c r="F20" i="9" s="1"/>
  <c r="F21" i="9" s="1"/>
  <c r="F4" i="9"/>
  <c r="F5" i="9" s="1"/>
  <c r="F6" i="9" s="1"/>
  <c r="F10" i="9"/>
  <c r="N26" i="31"/>
  <c r="O18" i="31"/>
  <c r="O27" i="31" s="1"/>
  <c r="M25" i="31"/>
  <c r="F8" i="42"/>
  <c r="H8" i="42" s="1"/>
  <c r="G10" i="42" s="1"/>
  <c r="H10" i="42" s="1"/>
  <c r="H7" i="42"/>
  <c r="G8" i="42" s="1"/>
  <c r="F10" i="42" s="1"/>
  <c r="N5" i="20"/>
  <c r="J5" i="21"/>
  <c r="M5" i="21"/>
  <c r="N5" i="21"/>
  <c r="O5" i="20"/>
  <c r="P5" i="20"/>
  <c r="I5" i="21"/>
  <c r="I6" i="21" s="1"/>
  <c r="I7" i="21" s="1"/>
  <c r="F5" i="21"/>
  <c r="K5" i="21"/>
  <c r="G4" i="23"/>
  <c r="G5" i="23" s="1"/>
  <c r="H5" i="21"/>
  <c r="H6" i="21" s="1"/>
  <c r="L5" i="21"/>
  <c r="J5" i="20"/>
  <c r="K5" i="20"/>
  <c r="K6" i="20" s="1"/>
  <c r="M5" i="17"/>
  <c r="L5" i="20"/>
  <c r="F5" i="20"/>
  <c r="H5" i="20"/>
  <c r="K5" i="17"/>
  <c r="F15" i="23"/>
  <c r="F6" i="17"/>
  <c r="H6" i="17"/>
  <c r="G6" i="17"/>
  <c r="I6" i="17"/>
  <c r="J6" i="17"/>
  <c r="M5" i="20"/>
  <c r="H7" i="18"/>
  <c r="G5" i="20"/>
  <c r="L5" i="17"/>
  <c r="G5" i="21"/>
  <c r="N5" i="17"/>
  <c r="G13" i="23"/>
  <c r="K8" i="47" l="1"/>
  <c r="L9" i="47" s="1"/>
  <c r="K9" i="47"/>
  <c r="K10" i="47" s="1"/>
  <c r="F6" i="4"/>
  <c r="F7" i="4"/>
  <c r="H7" i="4" s="1"/>
  <c r="H6" i="4" s="1"/>
  <c r="H5" i="4" s="1"/>
  <c r="H4" i="4" s="1"/>
  <c r="G7" i="4"/>
  <c r="H7" i="46"/>
  <c r="I8" i="46" s="1"/>
  <c r="I9" i="46" s="1"/>
  <c r="E22" i="35"/>
  <c r="G22" i="35" s="1"/>
  <c r="F23" i="35" s="1"/>
  <c r="N8" i="9"/>
  <c r="N16" i="9"/>
  <c r="N20" i="9"/>
  <c r="N6" i="9"/>
  <c r="O5" i="9"/>
  <c r="G16" i="29"/>
  <c r="I9" i="18"/>
  <c r="I10" i="18"/>
  <c r="E11" i="38"/>
  <c r="J22" i="35"/>
  <c r="H23" i="35" s="1"/>
  <c r="E23" i="35"/>
  <c r="N6" i="20"/>
  <c r="J6" i="21"/>
  <c r="J7" i="21" s="1"/>
  <c r="J8" i="21" s="1"/>
  <c r="N6" i="21"/>
  <c r="N7" i="21" s="1"/>
  <c r="O6" i="20"/>
  <c r="P6" i="20"/>
  <c r="L6" i="21"/>
  <c r="H4" i="23"/>
  <c r="H5" i="23" s="1"/>
  <c r="F6" i="21"/>
  <c r="L6" i="20"/>
  <c r="M6" i="21"/>
  <c r="J6" i="20"/>
  <c r="M6" i="17"/>
  <c r="H6" i="20"/>
  <c r="F6" i="20"/>
  <c r="H7" i="21"/>
  <c r="I8" i="21" s="1"/>
  <c r="K6" i="17"/>
  <c r="K6" i="21"/>
  <c r="K7" i="21" s="1"/>
  <c r="G6" i="21"/>
  <c r="N6" i="17"/>
  <c r="M6" i="20"/>
  <c r="I6" i="20"/>
  <c r="G6" i="20"/>
  <c r="G14" i="23"/>
  <c r="H13" i="23"/>
  <c r="H8" i="18"/>
  <c r="H9" i="18" s="1"/>
  <c r="H10" i="18" s="1"/>
  <c r="L6" i="17"/>
  <c r="M10" i="47" l="1"/>
  <c r="L10" i="47"/>
  <c r="H8" i="46"/>
  <c r="H9" i="46" s="1"/>
  <c r="O8" i="9"/>
  <c r="N9" i="9"/>
  <c r="O6" i="9"/>
  <c r="O7" i="9" s="1"/>
  <c r="N21" i="9"/>
  <c r="N17" i="9"/>
  <c r="E12" i="38"/>
  <c r="J23" i="35"/>
  <c r="G23" i="35"/>
  <c r="L7" i="21"/>
  <c r="L8" i="21" s="1"/>
  <c r="L9" i="21" s="1"/>
  <c r="F7" i="21"/>
  <c r="F8" i="21" s="1"/>
  <c r="H14" i="23"/>
  <c r="I13" i="23"/>
  <c r="G7" i="21"/>
  <c r="H8" i="21" s="1"/>
  <c r="J9" i="21" s="1"/>
  <c r="M7" i="21"/>
  <c r="N8" i="21" s="1"/>
  <c r="G15" i="23"/>
  <c r="K8" i="21"/>
  <c r="K9" i="21" s="1"/>
  <c r="O9" i="9" l="1"/>
  <c r="N10" i="9"/>
  <c r="E13" i="38"/>
  <c r="N9" i="21"/>
  <c r="M8" i="21"/>
  <c r="M9" i="21" s="1"/>
  <c r="G8" i="21"/>
  <c r="G9" i="21" s="1"/>
  <c r="I14" i="23"/>
  <c r="J13" i="23"/>
  <c r="H9" i="21"/>
  <c r="F9" i="21"/>
  <c r="H15" i="23"/>
  <c r="O10" i="9" l="1"/>
  <c r="N11" i="9"/>
  <c r="E14" i="38"/>
  <c r="E15" i="38" s="1"/>
  <c r="E16" i="38" s="1"/>
  <c r="I9" i="21"/>
  <c r="K13" i="23"/>
  <c r="J14" i="23"/>
  <c r="J15" i="23" s="1"/>
  <c r="I15" i="23"/>
  <c r="O11" i="9" l="1"/>
  <c r="N12" i="9"/>
  <c r="L13" i="23"/>
  <c r="K14" i="23"/>
  <c r="K15" i="23" s="1"/>
  <c r="O12" i="9" l="1"/>
  <c r="N13" i="9"/>
  <c r="M13" i="23"/>
  <c r="M14" i="23" s="1"/>
  <c r="M15" i="23" s="1"/>
  <c r="L14" i="23"/>
  <c r="L15" i="23" s="1"/>
  <c r="O13" i="9" l="1"/>
  <c r="N14" i="9"/>
  <c r="O14" i="9" l="1"/>
  <c r="O15" i="9" s="1"/>
  <c r="O16" i="9" s="1"/>
  <c r="O17" i="9" s="1"/>
  <c r="O18" i="9" s="1"/>
  <c r="O19" i="9" s="1"/>
  <c r="O20" i="9" s="1"/>
  <c r="O21" i="9" s="1"/>
</calcChain>
</file>

<file path=xl/sharedStrings.xml><?xml version="1.0" encoding="utf-8"?>
<sst xmlns="http://schemas.openxmlformats.org/spreadsheetml/2006/main" count="517" uniqueCount="277">
  <si>
    <t>x</t>
  </si>
  <si>
    <t>L</t>
  </si>
  <si>
    <t>H</t>
  </si>
  <si>
    <t>start</t>
  </si>
  <si>
    <t>OPT</t>
  </si>
  <si>
    <t>path</t>
  </si>
  <si>
    <t>נתיב מהסוף להתחלה</t>
  </si>
  <si>
    <t>NY</t>
  </si>
  <si>
    <t>SF</t>
  </si>
  <si>
    <t>OPTn</t>
  </si>
  <si>
    <t>OPTs</t>
  </si>
  <si>
    <t>M</t>
  </si>
  <si>
    <t>קלט</t>
  </si>
  <si>
    <t>סט המטבעות שהן הילך חוקי בארצנו</t>
  </si>
  <si>
    <t>X - סכום כסף</t>
  </si>
  <si>
    <t>פלט</t>
  </si>
  <si>
    <t>איך לשלם במינימום מטבעות</t>
  </si>
  <si>
    <t>הפתרון:</t>
  </si>
  <si>
    <t>השורות הן X, כמה צריך לשלם</t>
  </si>
  <si>
    <t>הTRUE אומר שאני צריך ללכת למטבע הקטן</t>
  </si>
  <si>
    <t>הFALSE אומר</t>
  </si>
  <si>
    <t>שנבחר את המינימום בין תשלום במטבע הנוכחי ובין תשלום במטבע הקטן יותר</t>
  </si>
  <si>
    <t>בדוגמה זו נבחר לשלם 4,4 ולא 5,1,1,1 ולכן במשבצת O10 כתוב 2</t>
  </si>
  <si>
    <t>end</t>
  </si>
  <si>
    <t>מינימום עד כה</t>
  </si>
  <si>
    <t>A man, a plan, a canal – Panama</t>
  </si>
  <si>
    <t>a</t>
  </si>
  <si>
    <t>m</t>
  </si>
  <si>
    <t>n</t>
  </si>
  <si>
    <t>p</t>
  </si>
  <si>
    <t>l</t>
  </si>
  <si>
    <t>c</t>
  </si>
  <si>
    <t>אתחול</t>
  </si>
  <si>
    <t>אלכסון ראשי</t>
  </si>
  <si>
    <t>אלכסון ראשי ועוד 1</t>
  </si>
  <si>
    <t>נטול גלוטן</t>
  </si>
  <si>
    <t>נטולגלוטנ</t>
  </si>
  <si>
    <t>נ</t>
  </si>
  <si>
    <t>ט</t>
  </si>
  <si>
    <t>ו</t>
  </si>
  <si>
    <t>ל</t>
  </si>
  <si>
    <t>ג</t>
  </si>
  <si>
    <t>חישוב</t>
  </si>
  <si>
    <t>פתרון</t>
  </si>
  <si>
    <t>סדרה עולה</t>
  </si>
  <si>
    <t>לא ממויינת</t>
  </si>
  <si>
    <t>לא רציפה</t>
  </si>
  <si>
    <t>B</t>
  </si>
  <si>
    <t>D</t>
  </si>
  <si>
    <t>C</t>
  </si>
  <si>
    <t>A</t>
  </si>
  <si>
    <t>האם המקור והיעד שווים</t>
  </si>
  <si>
    <t>אם נכון</t>
  </si>
  <si>
    <t>אלכסון ועוד אחד</t>
  </si>
  <si>
    <t>אחרת</t>
  </si>
  <si>
    <t>המקסימום למעלה</t>
  </si>
  <si>
    <t>ושמאלה</t>
  </si>
  <si>
    <t>בפינה n,m אורך הפתרון</t>
  </si>
  <si>
    <t>משקל</t>
  </si>
  <si>
    <t>ערך</t>
  </si>
  <si>
    <t>משקל התרמיל</t>
  </si>
  <si>
    <t>מס הפריטים</t>
  </si>
  <si>
    <t xml:space="preserve">זיהוי משקל קטן </t>
  </si>
  <si>
    <t>ממשקל התרמיל</t>
  </si>
  <si>
    <t>ניקח את פתרון שורה קודמת</t>
  </si>
  <si>
    <t>1. הפריט נכנס + המקום שנשאר בתרמיל</t>
  </si>
  <si>
    <t>אם הפריט יכול להיכנס, יש 2 אפשרויות:</t>
  </si>
  <si>
    <t>אם הפריט לא יכול להיכנס,</t>
  </si>
  <si>
    <t>2. הפריט לא נכנס ולוקחים שורה קודמת</t>
  </si>
  <si>
    <t>ניקח את המקסימום מבין השניים</t>
  </si>
  <si>
    <t xml:space="preserve">זיהוי סכום קטן </t>
  </si>
  <si>
    <t>ממשקל החברה</t>
  </si>
  <si>
    <t>W/2</t>
  </si>
  <si>
    <t>W=</t>
  </si>
  <si>
    <t>מס החברות</t>
  </si>
  <si>
    <t>אם החברה לא יכולה להיכנס,</t>
  </si>
  <si>
    <t>אם החברה יכולה להיכנס, יש 2 אפשרויות:</t>
  </si>
  <si>
    <t>1. החברה נכנסת + המקום שנשאר בסכום</t>
  </si>
  <si>
    <t>2. החברה לא נכנסת ולוקחים שורה קודמת</t>
  </si>
  <si>
    <t>Start</t>
  </si>
  <si>
    <t>End</t>
  </si>
  <si>
    <t>v</t>
  </si>
  <si>
    <t>i</t>
  </si>
  <si>
    <t>p(i)</t>
  </si>
  <si>
    <t>d</t>
  </si>
  <si>
    <t>t</t>
  </si>
  <si>
    <t>late</t>
  </si>
  <si>
    <t>אופציה א</t>
  </si>
  <si>
    <t>אופציה ב</t>
  </si>
  <si>
    <t>למזער איחורים</t>
  </si>
  <si>
    <t>למיין לפי t</t>
  </si>
  <si>
    <t>לפי זמן הזמין</t>
  </si>
  <si>
    <t>d-t</t>
  </si>
  <si>
    <t>OPT לפי d</t>
  </si>
  <si>
    <t>משך</t>
  </si>
  <si>
    <t>b</t>
  </si>
  <si>
    <t>מטבעות</t>
  </si>
  <si>
    <t>רווח מקסימלי</t>
  </si>
  <si>
    <t>תשלום במטבעות</t>
  </si>
  <si>
    <t>מהרצאה דביר</t>
  </si>
  <si>
    <t>לשלם 8 שח</t>
  </si>
  <si>
    <t>עם מטבעות 1,4,5</t>
  </si>
  <si>
    <t>מה כמות המטבעות</t>
  </si>
  <si>
    <t>המינימלית</t>
  </si>
  <si>
    <t>פתרון בהשראת:</t>
  </si>
  <si>
    <t>פרוק למכפלות</t>
  </si>
  <si>
    <t>SUM</t>
  </si>
  <si>
    <t>גליון</t>
  </si>
  <si>
    <t>שאלה</t>
  </si>
  <si>
    <t>ספירת סידורים אפשריים</t>
  </si>
  <si>
    <t>מועד</t>
  </si>
  <si>
    <t>שנה</t>
  </si>
  <si>
    <t>פלינדרום מרבי</t>
  </si>
  <si>
    <t>LCS</t>
  </si>
  <si>
    <t>תרמיל</t>
  </si>
  <si>
    <t>פרוק קונצרן של חברות</t>
  </si>
  <si>
    <t>ספירת פתרונות למשוואה לינארית מעל הטבעיים</t>
  </si>
  <si>
    <t>חברת יעוץ</t>
  </si>
  <si>
    <t>משימות מלחיצות</t>
  </si>
  <si>
    <t>סמסטר</t>
  </si>
  <si>
    <t>ב</t>
  </si>
  <si>
    <t>בניית מגדל יציב מתיבות</t>
  </si>
  <si>
    <t>תת סדרה עולה מרבית</t>
  </si>
  <si>
    <t>א</t>
  </si>
  <si>
    <t>תשלום במטבעות (מינימום מטבעות)</t>
  </si>
  <si>
    <t>תשלום במטבעות (כמות אפשרויות תשלום)</t>
  </si>
  <si>
    <t>הרצאה דביר</t>
  </si>
  <si>
    <t>בחירת מלונות לאורך מסלול</t>
  </si>
  <si>
    <t>מסלולים מזעריים בשריג</t>
  </si>
  <si>
    <t>תכנון כפל מטריצות</t>
  </si>
  <si>
    <t>תת סדרה מרבית רצופה</t>
  </si>
  <si>
    <t>מיקום סוגריים בביטויים בוליאניים</t>
  </si>
  <si>
    <t>גשרים לא נחצים</t>
  </si>
  <si>
    <t>זוגות מחליפי סדר בתמורה</t>
  </si>
  <si>
    <t>אסטרטגיה במשחק המטבעות</t>
  </si>
  <si>
    <t>קבוצת קודקודים מיוחדת ביער</t>
  </si>
  <si>
    <t>ארגון כנס</t>
  </si>
  <si>
    <t>מקטעים ממושקלים</t>
  </si>
  <si>
    <t>ממן 14 2023ב שאלה 2</t>
  </si>
  <si>
    <t>ממן 14 2023ב שאלה 3</t>
  </si>
  <si>
    <t>מקור אחר</t>
  </si>
  <si>
    <t>ממן 14 2023ב שאלה 1</t>
  </si>
  <si>
    <t>main</t>
  </si>
  <si>
    <t>ספר לימוד עמ' 291</t>
  </si>
  <si>
    <t>ספר לימוד עמ' 286</t>
  </si>
  <si>
    <t>ספר לימוד עמ' 298</t>
  </si>
  <si>
    <t>ספר לימוד עמ' 336</t>
  </si>
  <si>
    <t>ספר לימוד עמ' 339</t>
  </si>
  <si>
    <t>סוף הסמסטר מתקרב</t>
  </si>
  <si>
    <t>ספר לימוד עמ' 354</t>
  </si>
  <si>
    <t>סטטוס</t>
  </si>
  <si>
    <t>Pearson</t>
  </si>
  <si>
    <t>d=</t>
  </si>
  <si>
    <t>y</t>
  </si>
  <si>
    <t>x^2</t>
  </si>
  <si>
    <t>y^2</t>
  </si>
  <si>
    <t>x*y</t>
  </si>
  <si>
    <t>Sx</t>
  </si>
  <si>
    <t>Sy</t>
  </si>
  <si>
    <t>r</t>
  </si>
  <si>
    <t>days</t>
  </si>
  <si>
    <t>b*x</t>
  </si>
  <si>
    <t>hotels</t>
  </si>
  <si>
    <t>y=</t>
  </si>
  <si>
    <t>parent</t>
  </si>
  <si>
    <t>תשלום במטבעות - מינימום מעות</t>
  </si>
  <si>
    <t>אינטרפולציה באמצעות תכנון דינאמי</t>
  </si>
  <si>
    <t>קבוצה בלתי תלויה</t>
  </si>
  <si>
    <t>בעיית התרמיל שמשקל=ערך</t>
  </si>
  <si>
    <t>מצגת ערן</t>
  </si>
  <si>
    <t>מצגת טל שמואלי</t>
  </si>
  <si>
    <t>Postorder</t>
  </si>
  <si>
    <t>plus</t>
  </si>
  <si>
    <t>minus</t>
  </si>
  <si>
    <t>isLeaf</t>
  </si>
  <si>
    <t>https://www.youtube.com/watch?v=prx1psByp7U</t>
  </si>
  <si>
    <t>A0</t>
  </si>
  <si>
    <t>A1</t>
  </si>
  <si>
    <t>A2</t>
  </si>
  <si>
    <t>A3</t>
  </si>
  <si>
    <t>A0*A1</t>
  </si>
  <si>
    <t>A1*A2</t>
  </si>
  <si>
    <t>A2*A3</t>
  </si>
  <si>
    <t>A0*A1*A2</t>
  </si>
  <si>
    <t>A1*A2*A3</t>
  </si>
  <si>
    <t>A0*A1*A2*A3</t>
  </si>
  <si>
    <t>מצפים לקבל בכל תא</t>
  </si>
  <si>
    <t>OPT[i,j]=min i&lt;k&lt;j{OPT[i,k]+OPT[k+1,j]+pi*pk*pj}</t>
  </si>
  <si>
    <t>h</t>
  </si>
  <si>
    <t>f</t>
  </si>
  <si>
    <t>קורסים</t>
  </si>
  <si>
    <t>פונקציה השגים להשקעה לכל קורס בנפרד</t>
  </si>
  <si>
    <t>F</t>
  </si>
  <si>
    <t>&amp;</t>
  </si>
  <si>
    <t>T</t>
  </si>
  <si>
    <t>^</t>
  </si>
  <si>
    <t>True Table</t>
  </si>
  <si>
    <t>False Table</t>
  </si>
  <si>
    <t>XOR</t>
  </si>
  <si>
    <t>AND</t>
  </si>
  <si>
    <t>?[i,k-1]*?[k+1,j]</t>
  </si>
  <si>
    <t>TT</t>
  </si>
  <si>
    <t>TF+FT</t>
  </si>
  <si>
    <t>|</t>
  </si>
  <si>
    <t>OR</t>
  </si>
  <si>
    <t>FF+FT+TF</t>
  </si>
  <si>
    <t>i&lt;k&lt;j</t>
  </si>
  <si>
    <t>TT+FF</t>
  </si>
  <si>
    <t>FF</t>
  </si>
  <si>
    <t>TT+TF+FT</t>
  </si>
  <si>
    <t>פתרון של ערן מתייחס למספר מטבעות זוגי</t>
  </si>
  <si>
    <t>e</t>
  </si>
  <si>
    <t>w</t>
  </si>
  <si>
    <t>אתחול h באלכסון הראשי</t>
  </si>
  <si>
    <t>קלט ממויין לפי w</t>
  </si>
  <si>
    <t>מגדל שמתחיל j ונגמר בi</t>
  </si>
  <si>
    <t>הפתרון הוא המקסימום משורה n</t>
  </si>
  <si>
    <t>תכנון דינמי</t>
  </si>
  <si>
    <t>חמדן</t>
  </si>
  <si>
    <t>מועד אחרון</t>
  </si>
  <si>
    <t>אורך מקטע</t>
  </si>
  <si>
    <t>ספר לימוד עמוד 135</t>
  </si>
  <si>
    <t>ספר לימוד עמוד 270</t>
  </si>
  <si>
    <t>תזמון מקטעים</t>
  </si>
  <si>
    <t>ספר לימוד עמוד 126</t>
  </si>
  <si>
    <t>מיון לפי זמן סיום</t>
  </si>
  <si>
    <t>סימון p מי המקטע</t>
  </si>
  <si>
    <t>s</t>
  </si>
  <si>
    <t>מחזיקים מערך עזר s</t>
  </si>
  <si>
    <t>אם</t>
  </si>
  <si>
    <t>a[i]&gt;s[n]</t>
  </si>
  <si>
    <t>s[n+1]=a[i]</t>
  </si>
  <si>
    <t>a[i]&lt;s[n]</t>
  </si>
  <si>
    <t>נחפש בינרית ונושיב את הערך במקום המתאים לו ב s</t>
  </si>
  <si>
    <t>מסומנים המקומות האלו</t>
  </si>
  <si>
    <t>ספר לימוד עמ' 135</t>
  </si>
  <si>
    <t>ספר לימוד עמ' 126</t>
  </si>
  <si>
    <t>from</t>
  </si>
  <si>
    <t>to</t>
  </si>
  <si>
    <t>פתרון זהה לשאלה על</t>
  </si>
  <si>
    <t>בסיום בריצה לאחור</t>
  </si>
  <si>
    <t>מסירים קשתות</t>
  </si>
  <si>
    <t>OPT[i,j]=OPT[i-1,j]+(i-1)*OPT[i-1,j-1]</t>
  </si>
  <si>
    <t>T/2</t>
  </si>
  <si>
    <t>על בסיס פתרון בעיית</t>
  </si>
  <si>
    <t>בעיות דומות</t>
  </si>
  <si>
    <t>key</t>
  </si>
  <si>
    <t>inorder</t>
  </si>
  <si>
    <t>Python</t>
  </si>
  <si>
    <t>מסיבה עליזה</t>
  </si>
  <si>
    <t>שאלה דומה</t>
  </si>
  <si>
    <t>תת סדרה עולה מרבית רציפה</t>
  </si>
  <si>
    <t>תת סדרה עולה מרבית - LIS</t>
  </si>
  <si>
    <t>השאלה הזאת פה</t>
  </si>
  <si>
    <t>בעיקר על מנת</t>
  </si>
  <si>
    <t xml:space="preserve">לחדד את ההבדל </t>
  </si>
  <si>
    <t>לעומת סדרה לא רציפה</t>
  </si>
  <si>
    <t>כאן סדרה רציפה</t>
  </si>
  <si>
    <t>קבוצה מיוחדת</t>
  </si>
  <si>
    <t>C=</t>
  </si>
  <si>
    <t>s(i)&gt;f(j)</t>
  </si>
  <si>
    <t>זאת לא שאלה של תכנון דינמי</t>
  </si>
  <si>
    <t>אנטי קליקה מרבית בעץ</t>
  </si>
  <si>
    <t>מפעל מכוניות</t>
  </si>
  <si>
    <t>קבוצה בלתי תלויה -עץ</t>
  </si>
  <si>
    <t>קבוצה בלתי תלויה - מסלול</t>
  </si>
  <si>
    <t>מסע הפינגווין</t>
  </si>
  <si>
    <t>ספר לימוד עמ' 335</t>
  </si>
  <si>
    <t>מגה</t>
  </si>
  <si>
    <t>t2</t>
  </si>
  <si>
    <t>t1</t>
  </si>
  <si>
    <t>OPT1</t>
  </si>
  <si>
    <t>OPT2</t>
  </si>
  <si>
    <t>s1</t>
  </si>
  <si>
    <t>s2</t>
  </si>
  <si>
    <t>מקסימום רק על הזוגי</t>
  </si>
  <si>
    <t>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</si>
</sst>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 * #,##0.00_ ;_ * \-#,##0.00_ ;_ * &quot;-&quot;??_ ;_ @_ "/>
    <numFmt numFmtId="164" formatCode="_ * #,##0_ ;_ * \-#,##0_ ;_ * &quot;-&quot;??_ ;_ @_ "/>
    <numFmt numFmtId="165" formatCode="0.0"/>
  </numFmts>
  <fonts count="20" x14ac:knownFonts="1">
    <font>
      <sz val="11"/>
      <color theme="1"/>
      <name val="Arial"/>
      <family val="2"/>
      <charset val="177"/>
      <scheme val="minor"/>
    </font>
    <font>
      <sz val="8"/>
      <color theme="1"/>
      <name val="Arial"/>
      <family val="2"/>
      <charset val="177"/>
      <scheme val="minor"/>
    </font>
    <font>
      <sz val="11"/>
      <color rgb="FF006100"/>
      <name val="Arial"/>
      <family val="2"/>
      <charset val="177"/>
      <scheme val="minor"/>
    </font>
    <font>
      <sz val="11"/>
      <color rgb="FF9C5700"/>
      <name val="Arial"/>
      <family val="2"/>
      <charset val="177"/>
      <scheme val="minor"/>
    </font>
    <font>
      <b/>
      <sz val="11"/>
      <color rgb="FF3F3F3F"/>
      <name val="Arial"/>
      <family val="2"/>
      <charset val="177"/>
      <scheme val="minor"/>
    </font>
    <font>
      <b/>
      <sz val="11"/>
      <color theme="1"/>
      <name val="Arial"/>
      <family val="2"/>
      <scheme val="minor"/>
    </font>
    <font>
      <sz val="11"/>
      <color theme="1"/>
      <name val="Arial"/>
      <family val="2"/>
      <charset val="177"/>
      <scheme val="minor"/>
    </font>
    <font>
      <sz val="11"/>
      <color theme="0" tint="-0.499984740745262"/>
      <name val="Arial"/>
      <family val="2"/>
      <charset val="177"/>
      <scheme val="minor"/>
    </font>
    <font>
      <sz val="11"/>
      <name val="Arial"/>
      <family val="2"/>
      <charset val="177"/>
      <scheme val="minor"/>
    </font>
    <font>
      <sz val="11"/>
      <color theme="4"/>
      <name val="Arial"/>
      <family val="2"/>
      <charset val="177"/>
      <scheme val="minor"/>
    </font>
    <font>
      <u/>
      <sz val="11"/>
      <color theme="10"/>
      <name val="Arial"/>
      <family val="2"/>
      <charset val="177"/>
      <scheme val="minor"/>
    </font>
    <font>
      <sz val="8"/>
      <name val="Arial"/>
      <family val="2"/>
      <charset val="177"/>
      <scheme val="minor"/>
    </font>
    <font>
      <sz val="11"/>
      <color theme="0"/>
      <name val="Arial"/>
      <family val="2"/>
      <charset val="177"/>
      <scheme val="minor"/>
    </font>
    <font>
      <sz val="11"/>
      <color rgb="FF3F3F76"/>
      <name val="Arial"/>
      <family val="2"/>
      <charset val="177"/>
      <scheme val="minor"/>
    </font>
    <font>
      <b/>
      <sz val="11"/>
      <color rgb="FFFA7D00"/>
      <name val="Arial"/>
      <family val="2"/>
      <charset val="177"/>
      <scheme val="minor"/>
    </font>
    <font>
      <sz val="11"/>
      <color rgb="FFFF0000"/>
      <name val="Arial"/>
      <family val="2"/>
      <charset val="177"/>
      <scheme val="minor"/>
    </font>
    <font>
      <sz val="8"/>
      <color theme="0" tint="-0.499984740745262"/>
      <name val="Arial"/>
      <family val="2"/>
      <charset val="177"/>
      <scheme val="minor"/>
    </font>
    <font>
      <i/>
      <sz val="11"/>
      <color rgb="FF7F7F7F"/>
      <name val="Arial"/>
      <family val="2"/>
      <charset val="177"/>
      <scheme val="minor"/>
    </font>
    <font>
      <b/>
      <u/>
      <sz val="12"/>
      <color theme="1"/>
      <name val="Arial"/>
      <family val="2"/>
    </font>
    <font>
      <sz val="12"/>
      <color theme="1"/>
      <name val="Arial"/>
      <family val="2"/>
    </font>
  </fonts>
  <fills count="12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rgb="FFFFFFCC"/>
      </patternFill>
    </fill>
    <fill>
      <patternFill patternType="solid">
        <fgColor theme="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C99"/>
      </patternFill>
    </fill>
  </fills>
  <borders count="15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4">
    <xf numFmtId="0" fontId="0" fillId="0" borderId="0"/>
    <xf numFmtId="0" fontId="2" fillId="4" borderId="0" applyNumberFormat="0" applyBorder="0" applyAlignment="0" applyProtection="0"/>
    <xf numFmtId="0" fontId="3" fillId="5" borderId="0" applyNumberFormat="0" applyBorder="0" applyAlignment="0" applyProtection="0"/>
    <xf numFmtId="0" fontId="4" fillId="2" borderId="2" applyNumberFormat="0" applyAlignment="0" applyProtection="0"/>
    <xf numFmtId="43" fontId="6" fillId="0" borderId="0" applyFont="0" applyFill="0" applyBorder="0" applyAlignment="0" applyProtection="0"/>
    <xf numFmtId="0" fontId="10" fillId="0" borderId="0" applyNumberFormat="0" applyFill="0" applyBorder="0" applyAlignment="0" applyProtection="0"/>
    <xf numFmtId="0" fontId="6" fillId="6" borderId="3" applyNumberFormat="0" applyFont="0" applyAlignment="0" applyProtection="0"/>
    <xf numFmtId="0" fontId="12" fillId="7" borderId="0" applyNumberFormat="0" applyBorder="0" applyAlignment="0" applyProtection="0"/>
    <xf numFmtId="0" fontId="6" fillId="8" borderId="0" applyNumberFormat="0" applyBorder="0" applyAlignment="0" applyProtection="0"/>
    <xf numFmtId="0" fontId="12" fillId="9" borderId="0" applyNumberFormat="0" applyBorder="0" applyAlignment="0" applyProtection="0"/>
    <xf numFmtId="0" fontId="13" fillId="11" borderId="1" applyNumberFormat="0" applyAlignment="0" applyProtection="0"/>
    <xf numFmtId="0" fontId="14" fillId="2" borderId="1" applyNumberFormat="0" applyAlignment="0" applyProtection="0"/>
    <xf numFmtId="0" fontId="15" fillId="0" borderId="0" applyNumberFormat="0" applyFill="0" applyBorder="0" applyAlignment="0" applyProtection="0"/>
    <xf numFmtId="0" fontId="17" fillId="0" borderId="0" applyNumberFormat="0" applyFill="0" applyBorder="0" applyAlignment="0" applyProtection="0"/>
  </cellStyleXfs>
  <cellXfs count="51">
    <xf numFmtId="0" fontId="0" fillId="0" borderId="0" xfId="0"/>
    <xf numFmtId="0" fontId="1" fillId="0" borderId="0" xfId="0" applyFont="1"/>
    <xf numFmtId="0" fontId="1" fillId="0" borderId="0" xfId="0" applyFont="1" applyAlignment="1">
      <alignment horizontal="center"/>
    </xf>
    <xf numFmtId="0" fontId="0" fillId="3" borderId="0" xfId="0" applyFill="1"/>
    <xf numFmtId="0" fontId="0" fillId="0" borderId="0" xfId="0" applyAlignment="1">
      <alignment horizontal="right" readingOrder="2"/>
    </xf>
    <xf numFmtId="0" fontId="3" fillId="5" borderId="0" xfId="2"/>
    <xf numFmtId="0" fontId="3" fillId="5" borderId="3" xfId="2" applyBorder="1"/>
    <xf numFmtId="0" fontId="2" fillId="4" borderId="1" xfId="1" applyBorder="1"/>
    <xf numFmtId="0" fontId="2" fillId="4" borderId="0" xfId="1"/>
    <xf numFmtId="0" fontId="4" fillId="2" borderId="2" xfId="3"/>
    <xf numFmtId="0" fontId="5" fillId="0" borderId="0" xfId="0" applyFont="1"/>
    <xf numFmtId="0" fontId="1" fillId="0" borderId="0" xfId="0" quotePrefix="1" applyFont="1"/>
    <xf numFmtId="0" fontId="7" fillId="0" borderId="0" xfId="0" applyFont="1"/>
    <xf numFmtId="0" fontId="8" fillId="0" borderId="0" xfId="0" applyFont="1"/>
    <xf numFmtId="0" fontId="9" fillId="0" borderId="0" xfId="0" applyFont="1"/>
    <xf numFmtId="0" fontId="10" fillId="0" borderId="0" xfId="5"/>
    <xf numFmtId="0" fontId="0" fillId="10" borderId="0" xfId="0" applyFill="1"/>
    <xf numFmtId="164" fontId="12" fillId="7" borderId="1" xfId="7" applyNumberFormat="1" applyBorder="1"/>
    <xf numFmtId="164" fontId="0" fillId="0" borderId="0" xfId="4" applyNumberFormat="1" applyFont="1"/>
    <xf numFmtId="165" fontId="0" fillId="0" borderId="0" xfId="0" applyNumberFormat="1"/>
    <xf numFmtId="164" fontId="6" fillId="8" borderId="1" xfId="8" applyNumberFormat="1" applyBorder="1"/>
    <xf numFmtId="164" fontId="12" fillId="9" borderId="1" xfId="9" applyNumberFormat="1" applyBorder="1"/>
    <xf numFmtId="164" fontId="0" fillId="10" borderId="0" xfId="4" applyNumberFormat="1" applyFont="1" applyFill="1"/>
    <xf numFmtId="43" fontId="0" fillId="0" borderId="0" xfId="4" applyFont="1"/>
    <xf numFmtId="0" fontId="0" fillId="0" borderId="0" xfId="0" applyAlignment="1">
      <alignment horizontal="right"/>
    </xf>
    <xf numFmtId="43" fontId="0" fillId="0" borderId="0" xfId="0" applyNumberFormat="1"/>
    <xf numFmtId="1" fontId="0" fillId="0" borderId="0" xfId="0" applyNumberFormat="1"/>
    <xf numFmtId="0" fontId="0" fillId="6" borderId="3" xfId="6" applyFont="1"/>
    <xf numFmtId="0" fontId="14" fillId="2" borderId="1" xfId="11"/>
    <xf numFmtId="0" fontId="13" fillId="11" borderId="1" xfId="10"/>
    <xf numFmtId="0" fontId="16" fillId="0" borderId="0" xfId="0" applyFont="1"/>
    <xf numFmtId="0" fontId="15" fillId="0" borderId="0" xfId="12"/>
    <xf numFmtId="1" fontId="1" fillId="0" borderId="0" xfId="4" applyNumberFormat="1" applyFont="1"/>
    <xf numFmtId="0" fontId="17" fillId="0" borderId="0" xfId="13"/>
    <xf numFmtId="0" fontId="0" fillId="0" borderId="7" xfId="0" applyBorder="1"/>
    <xf numFmtId="0" fontId="0" fillId="0" borderId="0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 textRotation="180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18" fillId="0" borderId="0" xfId="0" applyFont="1" applyAlignment="1">
      <alignment horizontal="right" vertical="center" readingOrder="2"/>
    </xf>
    <xf numFmtId="0" fontId="19" fillId="0" borderId="0" xfId="0" applyFont="1" applyAlignment="1">
      <alignment horizontal="right" vertical="center" readingOrder="2"/>
    </xf>
    <xf numFmtId="0" fontId="19" fillId="0" borderId="0" xfId="0" applyFont="1" applyAlignment="1">
      <alignment horizontal="center" vertical="center" readingOrder="2"/>
    </xf>
  </cellXfs>
  <cellStyles count="14">
    <cellStyle name="20% - הדגשה5" xfId="8" builtinId="46"/>
    <cellStyle name="Comma" xfId="4" builtinId="3"/>
    <cellStyle name="Normal" xfId="0" builtinId="0"/>
    <cellStyle name="הדגשה2" xfId="7" builtinId="33"/>
    <cellStyle name="הדגשה6" xfId="9" builtinId="49"/>
    <cellStyle name="היפר-קישור" xfId="5" builtinId="8"/>
    <cellStyle name="הערה" xfId="6" builtinId="10"/>
    <cellStyle name="חישוב" xfId="11" builtinId="22"/>
    <cellStyle name="טוב" xfId="1" builtinId="26"/>
    <cellStyle name="טקסט אזהרה" xfId="12" builtinId="11"/>
    <cellStyle name="טקסט הסברי" xfId="13" builtinId="53"/>
    <cellStyle name="ניטראלי" xfId="2" builtinId="28"/>
    <cellStyle name="פלט" xfId="3" builtinId="21"/>
    <cellStyle name="קלט" xfId="10" builtinId="2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g"/><Relationship Id="rId2" Type="http://schemas.openxmlformats.org/officeDocument/2006/relationships/image" Target="../media/image26.jpg"/><Relationship Id="rId1" Type="http://schemas.openxmlformats.org/officeDocument/2006/relationships/image" Target="../media/image25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jpeg"/><Relationship Id="rId1" Type="http://schemas.openxmlformats.org/officeDocument/2006/relationships/image" Target="../media/image28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3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51355</xdr:colOff>
      <xdr:row>8</xdr:row>
      <xdr:rowOff>108856</xdr:rowOff>
    </xdr:from>
    <xdr:to>
      <xdr:col>33</xdr:col>
      <xdr:colOff>150341</xdr:colOff>
      <xdr:row>20</xdr:row>
      <xdr:rowOff>146611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0AD38744-1455-4F47-BD95-37BF85A50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3384" y="1556656"/>
          <a:ext cx="4366186" cy="2193127"/>
        </a:xfrm>
        <a:prstGeom prst="rect">
          <a:avLst/>
        </a:prstGeom>
      </xdr:spPr>
    </xdr:pic>
    <xdr:clientData/>
  </xdr:twoCellAnchor>
  <xdr:twoCellAnchor editAs="oneCell">
    <xdr:from>
      <xdr:col>0</xdr:col>
      <xdr:colOff>116113</xdr:colOff>
      <xdr:row>8</xdr:row>
      <xdr:rowOff>163286</xdr:rowOff>
    </xdr:from>
    <xdr:to>
      <xdr:col>11</xdr:col>
      <xdr:colOff>191456</xdr:colOff>
      <xdr:row>27</xdr:row>
      <xdr:rowOff>123541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1F22B2B-5A36-46A6-BD6E-CF5F53A81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113" y="1611086"/>
          <a:ext cx="2998157" cy="3372927"/>
        </a:xfrm>
        <a:prstGeom prst="rect">
          <a:avLst/>
        </a:prstGeom>
      </xdr:spPr>
    </xdr:pic>
    <xdr:clientData/>
  </xdr:twoCellAnchor>
  <xdr:twoCellAnchor editAs="oneCell">
    <xdr:from>
      <xdr:col>0</xdr:col>
      <xdr:colOff>65315</xdr:colOff>
      <xdr:row>27</xdr:row>
      <xdr:rowOff>163286</xdr:rowOff>
    </xdr:from>
    <xdr:to>
      <xdr:col>11</xdr:col>
      <xdr:colOff>216093</xdr:colOff>
      <xdr:row>38</xdr:row>
      <xdr:rowOff>79466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96C8231E-BF32-4DAB-8CD2-CE0DC5812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315" y="5023757"/>
          <a:ext cx="3073592" cy="1891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21772</xdr:colOff>
      <xdr:row>21</xdr:row>
      <xdr:rowOff>70756</xdr:rowOff>
    </xdr:from>
    <xdr:to>
      <xdr:col>33</xdr:col>
      <xdr:colOff>168400</xdr:colOff>
      <xdr:row>47</xdr:row>
      <xdr:rowOff>35377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B4EEDFA8-E912-4E6B-9136-DF093014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33801" y="3853542"/>
          <a:ext cx="4413828" cy="46345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213633</xdr:colOff>
      <xdr:row>12</xdr:row>
      <xdr:rowOff>127228</xdr:rowOff>
    </xdr:from>
    <xdr:to>
      <xdr:col>23</xdr:col>
      <xdr:colOff>362489</xdr:colOff>
      <xdr:row>20</xdr:row>
      <xdr:rowOff>90684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6CE35E-698F-4552-B372-815063625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071" y="2270353"/>
          <a:ext cx="6292481" cy="139220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446314</xdr:colOff>
      <xdr:row>0</xdr:row>
      <xdr:rowOff>0</xdr:rowOff>
    </xdr:from>
    <xdr:to>
      <xdr:col>24</xdr:col>
      <xdr:colOff>516500</xdr:colOff>
      <xdr:row>11</xdr:row>
      <xdr:rowOff>134516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CC9AEE2-1B45-4E98-849B-3FA364847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48200" y="0"/>
          <a:ext cx="4870786" cy="2110273"/>
        </a:xfrm>
        <a:prstGeom prst="rect">
          <a:avLst/>
        </a:prstGeom>
      </xdr:spPr>
    </xdr:pic>
    <xdr:clientData/>
  </xdr:twoCellAnchor>
  <xdr:twoCellAnchor editAs="oneCell">
    <xdr:from>
      <xdr:col>18</xdr:col>
      <xdr:colOff>87085</xdr:colOff>
      <xdr:row>12</xdr:row>
      <xdr:rowOff>141515</xdr:rowOff>
    </xdr:from>
    <xdr:to>
      <xdr:col>24</xdr:col>
      <xdr:colOff>592555</xdr:colOff>
      <xdr:row>23</xdr:row>
      <xdr:rowOff>4339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82D2897A-E26C-49DA-8026-A9C55571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74771" y="2296886"/>
          <a:ext cx="4620270" cy="183858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68748</xdr:colOff>
      <xdr:row>9</xdr:row>
      <xdr:rowOff>175467</xdr:rowOff>
    </xdr:from>
    <xdr:to>
      <xdr:col>15</xdr:col>
      <xdr:colOff>2803727</xdr:colOff>
      <xdr:row>19</xdr:row>
      <xdr:rowOff>14067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5DD7302-7B8A-4697-B470-E12B4F35E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524" y="1799730"/>
          <a:ext cx="6484821" cy="164333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303610</xdr:colOff>
      <xdr:row>0</xdr:row>
      <xdr:rowOff>0</xdr:rowOff>
    </xdr:from>
    <xdr:to>
      <xdr:col>23</xdr:col>
      <xdr:colOff>83343</xdr:colOff>
      <xdr:row>10</xdr:row>
      <xdr:rowOff>144733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1F5B95F6-B3AD-4EBB-BFC1-8244A6E06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0298" y="0"/>
          <a:ext cx="3988593" cy="1954483"/>
        </a:xfrm>
        <a:prstGeom prst="rect">
          <a:avLst/>
        </a:prstGeom>
      </xdr:spPr>
    </xdr:pic>
    <xdr:clientData/>
  </xdr:twoCellAnchor>
  <xdr:twoCellAnchor editAs="oneCell">
    <xdr:from>
      <xdr:col>13</xdr:col>
      <xdr:colOff>59531</xdr:colOff>
      <xdr:row>17</xdr:row>
      <xdr:rowOff>12250</xdr:rowOff>
    </xdr:from>
    <xdr:to>
      <xdr:col>23</xdr:col>
      <xdr:colOff>101526</xdr:colOff>
      <xdr:row>28</xdr:row>
      <xdr:rowOff>144879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CDE43D30-E5F6-4569-8B42-7C2796045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46984" y="3072156"/>
          <a:ext cx="3899620" cy="2097160"/>
        </a:xfrm>
        <a:prstGeom prst="rect">
          <a:avLst/>
        </a:prstGeom>
      </xdr:spPr>
    </xdr:pic>
    <xdr:clientData/>
  </xdr:twoCellAnchor>
  <xdr:twoCellAnchor editAs="oneCell">
    <xdr:from>
      <xdr:col>13</xdr:col>
      <xdr:colOff>906</xdr:colOff>
      <xdr:row>33</xdr:row>
      <xdr:rowOff>47625</xdr:rowOff>
    </xdr:from>
    <xdr:to>
      <xdr:col>24</xdr:col>
      <xdr:colOff>315516</xdr:colOff>
      <xdr:row>52</xdr:row>
      <xdr:rowOff>151998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9159116-7F96-477C-8C73-311342E0A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88359" y="5976938"/>
          <a:ext cx="4523469" cy="349765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454601</xdr:colOff>
      <xdr:row>0</xdr:row>
      <xdr:rowOff>3266</xdr:rowOff>
    </xdr:from>
    <xdr:to>
      <xdr:col>15</xdr:col>
      <xdr:colOff>190031</xdr:colOff>
      <xdr:row>16</xdr:row>
      <xdr:rowOff>148383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2F7A9B6-44ED-4EF6-BC07-B78726AFC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89317" y="3266"/>
          <a:ext cx="3155771" cy="305457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680356</xdr:colOff>
      <xdr:row>0</xdr:row>
      <xdr:rowOff>0</xdr:rowOff>
    </xdr:from>
    <xdr:to>
      <xdr:col>17</xdr:col>
      <xdr:colOff>37</xdr:colOff>
      <xdr:row>18</xdr:row>
      <xdr:rowOff>167652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BFDBCCA0-CC8F-42CB-90FE-891137479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1485" y="0"/>
          <a:ext cx="4806081" cy="340070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483054</xdr:colOff>
      <xdr:row>0</xdr:row>
      <xdr:rowOff>0</xdr:rowOff>
    </xdr:from>
    <xdr:to>
      <xdr:col>21</xdr:col>
      <xdr:colOff>637346</xdr:colOff>
      <xdr:row>16</xdr:row>
      <xdr:rowOff>156637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0503A4B-B76C-4D62-B648-4770BD7FC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53025" y="0"/>
          <a:ext cx="5640692" cy="303046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240196</xdr:colOff>
      <xdr:row>0</xdr:row>
      <xdr:rowOff>0</xdr:rowOff>
    </xdr:from>
    <xdr:to>
      <xdr:col>29</xdr:col>
      <xdr:colOff>465988</xdr:colOff>
      <xdr:row>15</xdr:row>
      <xdr:rowOff>49695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F6922FC-AEFB-4B57-9840-18BDB6C43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9783" y="0"/>
          <a:ext cx="6412901" cy="2782956"/>
        </a:xfrm>
        <a:prstGeom prst="rect">
          <a:avLst/>
        </a:prstGeom>
      </xdr:spPr>
    </xdr:pic>
    <xdr:clientData/>
  </xdr:twoCellAnchor>
  <xdr:twoCellAnchor editAs="oneCell">
    <xdr:from>
      <xdr:col>19</xdr:col>
      <xdr:colOff>276225</xdr:colOff>
      <xdr:row>28</xdr:row>
      <xdr:rowOff>142875</xdr:rowOff>
    </xdr:from>
    <xdr:to>
      <xdr:col>29</xdr:col>
      <xdr:colOff>530919</xdr:colOff>
      <xdr:row>84</xdr:row>
      <xdr:rowOff>66675</xdr:rowOff>
    </xdr:to>
    <xdr:pic>
      <xdr:nvPicPr>
        <xdr:cNvPr id="7" name="תמונה 6">
          <a:extLst>
            <a:ext uri="{FF2B5EF4-FFF2-40B4-BE49-F238E27FC236}">
              <a16:creationId xmlns:a16="http://schemas.microsoft.com/office/drawing/2014/main" id="{F8F4A588-385B-4629-A3C9-278FDEC2F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4925" y="5210175"/>
          <a:ext cx="7112694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426225</xdr:colOff>
      <xdr:row>28</xdr:row>
      <xdr:rowOff>83325</xdr:rowOff>
    </xdr:from>
    <xdr:to>
      <xdr:col>18</xdr:col>
      <xdr:colOff>262939</xdr:colOff>
      <xdr:row>84</xdr:row>
      <xdr:rowOff>7125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6B9C2F33-7300-459B-8161-AB1FA29D0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025" y="5150625"/>
          <a:ext cx="7113814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9219</xdr:colOff>
      <xdr:row>0</xdr:row>
      <xdr:rowOff>110613</xdr:rowOff>
    </xdr:from>
    <xdr:to>
      <xdr:col>15</xdr:col>
      <xdr:colOff>168599</xdr:colOff>
      <xdr:row>7</xdr:row>
      <xdr:rowOff>173124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8D11E09-EDF3-44BB-B5FC-2CEB33FBA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2534" y="110613"/>
          <a:ext cx="2433090" cy="1331487"/>
        </a:xfrm>
        <a:prstGeom prst="rect">
          <a:avLst/>
        </a:prstGeom>
      </xdr:spPr>
    </xdr:pic>
    <xdr:clientData/>
  </xdr:twoCellAnchor>
  <xdr:twoCellAnchor editAs="oneCell">
    <xdr:from>
      <xdr:col>10</xdr:col>
      <xdr:colOff>205467</xdr:colOff>
      <xdr:row>8</xdr:row>
      <xdr:rowOff>38911</xdr:rowOff>
    </xdr:from>
    <xdr:to>
      <xdr:col>15</xdr:col>
      <xdr:colOff>242733</xdr:colOff>
      <xdr:row>27</xdr:row>
      <xdr:rowOff>171109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15FC1D0A-497B-4C11-BB1E-8E30DA291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628" y="1489169"/>
          <a:ext cx="2529129" cy="357656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286970</xdr:colOff>
      <xdr:row>0</xdr:row>
      <xdr:rowOff>0</xdr:rowOff>
    </xdr:from>
    <xdr:to>
      <xdr:col>14</xdr:col>
      <xdr:colOff>463810</xdr:colOff>
      <xdr:row>19</xdr:row>
      <xdr:rowOff>51463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83194E78-7945-44E5-A605-176D1C04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81391" y="0"/>
          <a:ext cx="4297656" cy="348046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8</xdr:col>
      <xdr:colOff>283984</xdr:colOff>
      <xdr:row>19</xdr:row>
      <xdr:rowOff>108185</xdr:rowOff>
    </xdr:from>
    <xdr:to>
      <xdr:col>14</xdr:col>
      <xdr:colOff>457280</xdr:colOff>
      <xdr:row>25</xdr:row>
      <xdr:rowOff>69798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A73D7BB-D671-4838-89C7-1B32D259A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78405" y="3537185"/>
          <a:ext cx="4294112" cy="104445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36634</xdr:colOff>
      <xdr:row>0</xdr:row>
      <xdr:rowOff>0</xdr:rowOff>
    </xdr:from>
    <xdr:to>
      <xdr:col>8</xdr:col>
      <xdr:colOff>190499</xdr:colOff>
      <xdr:row>34</xdr:row>
      <xdr:rowOff>5785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6FEB07A8-0465-40BA-9FC3-4D5D938ADA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594" b="8130"/>
        <a:stretch/>
      </xdr:blipFill>
      <xdr:spPr>
        <a:xfrm>
          <a:off x="723437" y="0"/>
          <a:ext cx="4961483" cy="614189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36635</xdr:colOff>
      <xdr:row>34</xdr:row>
      <xdr:rowOff>91007</xdr:rowOff>
    </xdr:from>
    <xdr:to>
      <xdr:col>8</xdr:col>
      <xdr:colOff>195514</xdr:colOff>
      <xdr:row>53</xdr:row>
      <xdr:rowOff>148607</xdr:rowOff>
    </xdr:to>
    <xdr:pic>
      <xdr:nvPicPr>
        <xdr:cNvPr id="43" name="תמונה 42">
          <a:extLst>
            <a:ext uri="{FF2B5EF4-FFF2-40B4-BE49-F238E27FC236}">
              <a16:creationId xmlns:a16="http://schemas.microsoft.com/office/drawing/2014/main" id="{BFBFD6EA-A261-4C29-B131-6EF75E0959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7" b="47002"/>
        <a:stretch/>
      </xdr:blipFill>
      <xdr:spPr>
        <a:xfrm>
          <a:off x="723438" y="6227112"/>
          <a:ext cx="4966497" cy="348660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99349</xdr:colOff>
      <xdr:row>0</xdr:row>
      <xdr:rowOff>0</xdr:rowOff>
    </xdr:from>
    <xdr:to>
      <xdr:col>27</xdr:col>
      <xdr:colOff>178924</xdr:colOff>
      <xdr:row>9</xdr:row>
      <xdr:rowOff>135314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649B2B60-0487-402D-AE9C-7D3F9F4C2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14860" y="0"/>
          <a:ext cx="3030299" cy="1776857"/>
        </a:xfrm>
        <a:prstGeom prst="rect">
          <a:avLst/>
        </a:prstGeom>
      </xdr:spPr>
    </xdr:pic>
    <xdr:clientData/>
  </xdr:twoCellAnchor>
  <xdr:twoCellAnchor editAs="oneCell">
    <xdr:from>
      <xdr:col>14</xdr:col>
      <xdr:colOff>72438</xdr:colOff>
      <xdr:row>11</xdr:row>
      <xdr:rowOff>117542</xdr:rowOff>
    </xdr:from>
    <xdr:to>
      <xdr:col>29</xdr:col>
      <xdr:colOff>99896</xdr:colOff>
      <xdr:row>30</xdr:row>
      <xdr:rowOff>118514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8D0F15C-88F1-4638-833A-25E6323D6F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7957"/>
        <a:stretch/>
      </xdr:blipFill>
      <xdr:spPr bwMode="auto">
        <a:xfrm>
          <a:off x="3387949" y="2123872"/>
          <a:ext cx="3432139" cy="3466451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333566</xdr:colOff>
      <xdr:row>0</xdr:row>
      <xdr:rowOff>0</xdr:rowOff>
    </xdr:from>
    <xdr:to>
      <xdr:col>23</xdr:col>
      <xdr:colOff>267492</xdr:colOff>
      <xdr:row>13</xdr:row>
      <xdr:rowOff>77561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76C787C-405C-4C70-A634-3D41C1CCC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7137" y="0"/>
          <a:ext cx="8778569" cy="237716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1</xdr:colOff>
      <xdr:row>24</xdr:row>
      <xdr:rowOff>163285</xdr:rowOff>
    </xdr:from>
    <xdr:to>
      <xdr:col>9</xdr:col>
      <xdr:colOff>652711</xdr:colOff>
      <xdr:row>42</xdr:row>
      <xdr:rowOff>120828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5D5F0998-006D-4758-9A34-83658A112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408714"/>
          <a:ext cx="6775924" cy="3141614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0</xdr:colOff>
      <xdr:row>43</xdr:row>
      <xdr:rowOff>108856</xdr:rowOff>
    </xdr:from>
    <xdr:to>
      <xdr:col>10</xdr:col>
      <xdr:colOff>13607</xdr:colOff>
      <xdr:row>61</xdr:row>
      <xdr:rowOff>87927</xdr:rowOff>
    </xdr:to>
    <xdr:pic>
      <xdr:nvPicPr>
        <xdr:cNvPr id="6" name="תמונה 5">
          <a:extLst>
            <a:ext uri="{FF2B5EF4-FFF2-40B4-BE49-F238E27FC236}">
              <a16:creationId xmlns:a16="http://schemas.microsoft.com/office/drawing/2014/main" id="{C0439708-626C-4165-BC9A-15F32038F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15249"/>
          <a:ext cx="6817178" cy="316314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386444</xdr:colOff>
      <xdr:row>25</xdr:row>
      <xdr:rowOff>160564</xdr:rowOff>
    </xdr:from>
    <xdr:to>
      <xdr:col>16</xdr:col>
      <xdr:colOff>538844</xdr:colOff>
      <xdr:row>48</xdr:row>
      <xdr:rowOff>40821</xdr:rowOff>
    </xdr:to>
    <xdr:sp macro="" textlink="">
      <xdr:nvSpPr>
        <xdr:cNvPr id="7" name="תיבת טקסט 6">
          <a:extLst>
            <a:ext uri="{FF2B5EF4-FFF2-40B4-BE49-F238E27FC236}">
              <a16:creationId xmlns:a16="http://schemas.microsoft.com/office/drawing/2014/main" id="{1AD07DC6-3C57-4229-AAC8-8BB12D3C0D75}"/>
            </a:ext>
          </a:extLst>
        </xdr:cNvPr>
        <xdr:cNvSpPr txBox="1"/>
      </xdr:nvSpPr>
      <xdr:spPr>
        <a:xfrm>
          <a:off x="7190015" y="4582885"/>
          <a:ext cx="4234543" cy="39487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אנטי קליקה מרבית בעץ / </a:t>
          </a:r>
          <a:r>
            <a:rPr lang="he-IL" sz="1400" baseline="0"/>
            <a:t>קבוצה בלתי תלויה</a:t>
          </a:r>
          <a:r>
            <a:rPr lang="en-US" sz="1400" baseline="0"/>
            <a:t>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1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en-US" sz="1400" baseline="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children: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child.minus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OPT</a:t>
          </a:r>
          <a:endParaRPr lang="he-IL" sz="1400">
            <a:effectLst/>
          </a:endParaRPr>
        </a:p>
        <a:p>
          <a:pPr algn="l"/>
          <a:r>
            <a:rPr lang="en-US" sz="1400" baseline="0"/>
            <a:t>		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node[i].OPT </a:t>
          </a:r>
          <a:r>
            <a:rPr lang="en-US" sz="1400" baseline="0"/>
            <a:t>=max(</a:t>
          </a:r>
        </a:p>
        <a:p>
          <a:pPr algn="l"/>
          <a:r>
            <a:rPr lang="en-US" sz="1400" baseline="0"/>
            <a:t>		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 + 1,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10</xdr:col>
      <xdr:colOff>454384</xdr:colOff>
      <xdr:row>14</xdr:row>
      <xdr:rowOff>33963</xdr:rowOff>
    </xdr:from>
    <xdr:to>
      <xdr:col>23</xdr:col>
      <xdr:colOff>272627</xdr:colOff>
      <xdr:row>24</xdr:row>
      <xdr:rowOff>68035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D40A7AC6-6939-4496-B60E-522D99E03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57955" y="2510463"/>
          <a:ext cx="8662886" cy="180300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17</xdr:col>
      <xdr:colOff>4083</xdr:colOff>
      <xdr:row>25</xdr:row>
      <xdr:rowOff>100693</xdr:rowOff>
    </xdr:from>
    <xdr:to>
      <xdr:col>23</xdr:col>
      <xdr:colOff>118383</xdr:colOff>
      <xdr:row>47</xdr:row>
      <xdr:rowOff>157843</xdr:rowOff>
    </xdr:to>
    <xdr:sp macro="" textlink="">
      <xdr:nvSpPr>
        <xdr:cNvPr id="8" name="תיבת טקסט 7">
          <a:extLst>
            <a:ext uri="{FF2B5EF4-FFF2-40B4-BE49-F238E27FC236}">
              <a16:creationId xmlns:a16="http://schemas.microsoft.com/office/drawing/2014/main" id="{63744320-FB6A-44E0-ABFA-CA16EADC1574}"/>
            </a:ext>
          </a:extLst>
        </xdr:cNvPr>
        <xdr:cNvSpPr txBox="1"/>
      </xdr:nvSpPr>
      <xdr:spPr>
        <a:xfrm>
          <a:off x="11570154" y="4523014"/>
          <a:ext cx="4196443" cy="39487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קבוצה מיוחדת: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</a:t>
          </a:r>
          <a:r>
            <a:rPr lang="en-US" sz="1400"/>
            <a:t>children: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plus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node[i].OPT = min(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 + 1, child.plus)</a:t>
          </a:r>
          <a:endParaRPr lang="he-IL" sz="1400">
            <a:effectLst/>
          </a:endParaRPr>
        </a:p>
      </xdr:txBody>
    </xdr:sp>
    <xdr:clientData/>
  </xdr:twoCellAnchor>
  <xdr:twoCellAnchor editAs="oneCell">
    <xdr:from>
      <xdr:col>15</xdr:col>
      <xdr:colOff>265339</xdr:colOff>
      <xdr:row>49</xdr:row>
      <xdr:rowOff>148318</xdr:rowOff>
    </xdr:from>
    <xdr:to>
      <xdr:col>23</xdr:col>
      <xdr:colOff>237526</xdr:colOff>
      <xdr:row>57</xdr:row>
      <xdr:rowOff>148520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3F84E17-6172-41D4-A1B8-7B3B5E075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70696" y="8816068"/>
          <a:ext cx="5415044" cy="1415345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666749</xdr:colOff>
      <xdr:row>0</xdr:row>
      <xdr:rowOff>0</xdr:rowOff>
    </xdr:from>
    <xdr:to>
      <xdr:col>36</xdr:col>
      <xdr:colOff>595855</xdr:colOff>
      <xdr:row>48</xdr:row>
      <xdr:rowOff>168576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1D8AD3AD-E84B-4EB1-A511-6DC473EEE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314963" y="0"/>
          <a:ext cx="8773749" cy="865943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620486</xdr:colOff>
      <xdr:row>0</xdr:row>
      <xdr:rowOff>0</xdr:rowOff>
    </xdr:from>
    <xdr:to>
      <xdr:col>26</xdr:col>
      <xdr:colOff>247741</xdr:colOff>
      <xdr:row>16</xdr:row>
      <xdr:rowOff>52796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A1D9E4C-EAED-457A-8E0C-7A76BAC72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5886" y="0"/>
          <a:ext cx="5799455" cy="293751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27</xdr:col>
      <xdr:colOff>84455</xdr:colOff>
      <xdr:row>47</xdr:row>
      <xdr:rowOff>99151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5EA7724-5B9C-4275-AE1B-A66322046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91200" y="3243943"/>
          <a:ext cx="6256655" cy="530796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125016</xdr:colOff>
      <xdr:row>0</xdr:row>
      <xdr:rowOff>0</xdr:rowOff>
    </xdr:from>
    <xdr:to>
      <xdr:col>25</xdr:col>
      <xdr:colOff>88885</xdr:colOff>
      <xdr:row>9</xdr:row>
      <xdr:rowOff>169240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5717E32-BC7B-48DC-A3EB-89CF15756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8344" y="0"/>
          <a:ext cx="5220478" cy="177658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72691</xdr:colOff>
      <xdr:row>12</xdr:row>
      <xdr:rowOff>177746</xdr:rowOff>
    </xdr:from>
    <xdr:to>
      <xdr:col>25</xdr:col>
      <xdr:colOff>75196</xdr:colOff>
      <xdr:row>26</xdr:row>
      <xdr:rowOff>85279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716D8570-62DF-4CF1-A723-C3051CAB6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9441" y="2353457"/>
          <a:ext cx="5577137" cy="243416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119743</xdr:rowOff>
    </xdr:from>
    <xdr:to>
      <xdr:col>16</xdr:col>
      <xdr:colOff>4963</xdr:colOff>
      <xdr:row>23</xdr:row>
      <xdr:rowOff>153942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A1D1FA90-58F7-4271-B438-A923A4954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54729"/>
          <a:ext cx="3199920" cy="1830342"/>
        </a:xfrm>
        <a:prstGeom prst="rect">
          <a:avLst/>
        </a:prstGeom>
      </xdr:spPr>
    </xdr:pic>
    <xdr:clientData/>
  </xdr:twoCellAnchor>
  <xdr:twoCellAnchor editAs="oneCell">
    <xdr:from>
      <xdr:col>22</xdr:col>
      <xdr:colOff>76200</xdr:colOff>
      <xdr:row>0</xdr:row>
      <xdr:rowOff>0</xdr:rowOff>
    </xdr:from>
    <xdr:to>
      <xdr:col>27</xdr:col>
      <xdr:colOff>649969</xdr:colOff>
      <xdr:row>20</xdr:row>
      <xdr:rowOff>32820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8FB224E9-BB75-4FD1-BA67-4B89C4998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23214" y="0"/>
          <a:ext cx="3240769" cy="362510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47626</xdr:colOff>
      <xdr:row>46</xdr:row>
      <xdr:rowOff>0</xdr:rowOff>
    </xdr:from>
    <xdr:to>
      <xdr:col>10</xdr:col>
      <xdr:colOff>468446</xdr:colOff>
      <xdr:row>67</xdr:row>
      <xdr:rowOff>96339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087899E6-A75A-444D-B8E9-492A21E1C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6" y="8324850"/>
          <a:ext cx="8278945" cy="3896814"/>
        </a:xfrm>
        <a:prstGeom prst="rect">
          <a:avLst/>
        </a:prstGeom>
      </xdr:spPr>
    </xdr:pic>
    <xdr:clientData/>
  </xdr:twoCellAnchor>
  <xdr:twoCellAnchor>
    <xdr:from>
      <xdr:col>0</xdr:col>
      <xdr:colOff>175177</xdr:colOff>
      <xdr:row>16</xdr:row>
      <xdr:rowOff>1658</xdr:rowOff>
    </xdr:from>
    <xdr:to>
      <xdr:col>6</xdr:col>
      <xdr:colOff>273326</xdr:colOff>
      <xdr:row>25</xdr:row>
      <xdr:rowOff>11183</xdr:rowOff>
    </xdr:to>
    <xdr:sp macro="" textlink="">
      <xdr:nvSpPr>
        <xdr:cNvPr id="6" name="תיבת טקסט 5">
          <a:extLst>
            <a:ext uri="{FF2B5EF4-FFF2-40B4-BE49-F238E27FC236}">
              <a16:creationId xmlns:a16="http://schemas.microsoft.com/office/drawing/2014/main" id="{7F6566D6-0F67-4E22-882F-FA791626E9E8}"/>
            </a:ext>
          </a:extLst>
        </xdr:cNvPr>
        <xdr:cNvSpPr txBox="1"/>
      </xdr:nvSpPr>
      <xdr:spPr>
        <a:xfrm>
          <a:off x="175177" y="2917136"/>
          <a:ext cx="4222888" cy="16494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/>
            <a:t>נחשב עבור כל תת עץ באופן רקורסיבי.</a:t>
          </a:r>
        </a:p>
        <a:p>
          <a:pPr algn="r" rtl="1"/>
          <a:r>
            <a:rPr lang="he-IL" sz="1400" baseline="0"/>
            <a:t>נוסחת הנסיגה:</a:t>
          </a:r>
        </a:p>
        <a:p>
          <a:pPr algn="l"/>
          <a:r>
            <a:rPr lang="en-US" sz="1400" baseline="0"/>
            <a:t>if isLeaf then</a:t>
          </a:r>
        </a:p>
        <a:p>
          <a:pPr algn="l"/>
          <a:r>
            <a:rPr lang="en-US" sz="1400" baseline="0"/>
            <a:t>	OPT[i]=node.key[i]</a:t>
          </a:r>
        </a:p>
        <a:p>
          <a:pPr algn="l"/>
          <a:r>
            <a:rPr lang="en-US" sz="1400" baseline="0"/>
            <a:t>else then</a:t>
          </a:r>
        </a:p>
        <a:p>
          <a:pPr algn="l"/>
          <a:r>
            <a:rPr lang="en-US" sz="1400" baseline="0"/>
            <a:t>	OPT[i]=max(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8</xdr:col>
      <xdr:colOff>463827</xdr:colOff>
      <xdr:row>4</xdr:row>
      <xdr:rowOff>51231</xdr:rowOff>
    </xdr:from>
    <xdr:to>
      <xdr:col>20</xdr:col>
      <xdr:colOff>296599</xdr:colOff>
      <xdr:row>32</xdr:row>
      <xdr:rowOff>70452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B1C60197-A427-4762-A3D2-B0E772C75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63479" y="780101"/>
          <a:ext cx="9084446" cy="512130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160420</xdr:rowOff>
    </xdr:from>
    <xdr:to>
      <xdr:col>12</xdr:col>
      <xdr:colOff>104625</xdr:colOff>
      <xdr:row>19</xdr:row>
      <xdr:rowOff>90237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30C5A74-B71D-471C-AD26-73BCCCB5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84683"/>
          <a:ext cx="3924651" cy="173455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13</xdr:col>
      <xdr:colOff>441158</xdr:colOff>
      <xdr:row>0</xdr:row>
      <xdr:rowOff>145382</xdr:rowOff>
    </xdr:from>
    <xdr:to>
      <xdr:col>18</xdr:col>
      <xdr:colOff>1303421</xdr:colOff>
      <xdr:row>20</xdr:row>
      <xdr:rowOff>45119</xdr:rowOff>
    </xdr:to>
    <xdr:sp macro="" textlink="">
      <xdr:nvSpPr>
        <xdr:cNvPr id="4" name="תיבת טקסט 3">
          <a:extLst>
            <a:ext uri="{FF2B5EF4-FFF2-40B4-BE49-F238E27FC236}">
              <a16:creationId xmlns:a16="http://schemas.microsoft.com/office/drawing/2014/main" id="{06AA4589-29B2-4B25-9575-6737F4E7D12F}"/>
            </a:ext>
          </a:extLst>
        </xdr:cNvPr>
        <xdr:cNvSpPr txBox="1"/>
      </xdr:nvSpPr>
      <xdr:spPr>
        <a:xfrm>
          <a:off x="4481763" y="145382"/>
          <a:ext cx="4296276" cy="3619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שאלה: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במפעל מכוניות, כל מכונית צריכה לעבור ב- תחנות לפני שהיא מוכנה. המפעל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מחזיק בשני פסי יצור מקבילים, אשר כל אחד מורכב מ- התחנות הללו. נסמן את התחנות בפס הראשון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a1.1 , a1.2 , a1.3 ….. a1.n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ואת התחנות בפס השני כ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a2.1 , a2.2 , a2.3 ….. a2.n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עבור כל פס יצור, נתון לנו הזמן שלוקח להעביר מכונית מכל תחנה לתחנה הבאה במסלול )המחירים אינם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זהים בשני המסלולים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(.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מדי פעם מתקבלת הזמנה דחופה של מכונית, ואז משתמשים בשני פסי היצור בו זמנית על מנת ליצר מכונית אחת. הסיבה לכך היא שייתכן שיותר מהיר להעביר את המכונית מתחנה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a1.i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לתחנה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a2,i+1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(כלומר, אל התחנה הבאה בפס האחר) מאשר אל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a1,i+1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לצורך כך, נתונים לנו גם מחירי ההעברה מכל תחנה לתחנה הבאה בפס האחר. תארו אלגוריתם למציאת מסלול היצור המהיר ביותר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rtl="1"/>
          <a:r>
            <a:rPr lang="he-IL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פתרון</a:t>
          </a:r>
          <a:r>
            <a:rPr lang="en-US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: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בכל שלב במסלול יש לנו שתי אפשרויות – להישאר באותו פס יצור, או לעבור לפס האחר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בפתרון רקורסיבי, בכל שלב נריץ רקורסיבית את האלגוריתם עבור שתי תתי הבעיות הללו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זמן הריצה של אלגוריתם כזה הוא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O(n^2)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ריבועי. לעומת זאת, נסו לפתור את הבעיה עם תכנות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דינאמי, ותראו שבלי להתאמץ מקבלים זמן ריצה לינארי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he-IL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571499</xdr:colOff>
      <xdr:row>1</xdr:row>
      <xdr:rowOff>149794</xdr:rowOff>
    </xdr:from>
    <xdr:to>
      <xdr:col>40</xdr:col>
      <xdr:colOff>211390</xdr:colOff>
      <xdr:row>20</xdr:row>
      <xdr:rowOff>783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95EA8E5-249E-42D6-B47D-14C0A4FC2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2574" y="330769"/>
          <a:ext cx="7869491" cy="33466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521156</xdr:colOff>
      <xdr:row>0</xdr:row>
      <xdr:rowOff>0</xdr:rowOff>
    </xdr:from>
    <xdr:to>
      <xdr:col>20</xdr:col>
      <xdr:colOff>556240</xdr:colOff>
      <xdr:row>21</xdr:row>
      <xdr:rowOff>59357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DD1376-1EC7-4422-B9FD-8A8A2166F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82913" y="0"/>
          <a:ext cx="4835684" cy="38312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92528</xdr:rowOff>
    </xdr:from>
    <xdr:to>
      <xdr:col>16</xdr:col>
      <xdr:colOff>207646</xdr:colOff>
      <xdr:row>22</xdr:row>
      <xdr:rowOff>144852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2E6F34A9-B5F1-4E13-8B63-29E7A6AE4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79171"/>
          <a:ext cx="6026060" cy="202808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225814</xdr:colOff>
      <xdr:row>0</xdr:row>
      <xdr:rowOff>0</xdr:rowOff>
    </xdr:from>
    <xdr:to>
      <xdr:col>30</xdr:col>
      <xdr:colOff>130406</xdr:colOff>
      <xdr:row>6</xdr:row>
      <xdr:rowOff>18285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6434DA6-7DDB-4C20-81E3-284719447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66658" y="0"/>
          <a:ext cx="3524092" cy="108984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41922</xdr:colOff>
      <xdr:row>0</xdr:row>
      <xdr:rowOff>0</xdr:rowOff>
    </xdr:from>
    <xdr:to>
      <xdr:col>15</xdr:col>
      <xdr:colOff>12409</xdr:colOff>
      <xdr:row>9</xdr:row>
      <xdr:rowOff>23258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61B27DD-AE20-425D-B03C-98B0B17E7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86732" y="0"/>
          <a:ext cx="1317403" cy="164116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143956</xdr:colOff>
      <xdr:row>0</xdr:row>
      <xdr:rowOff>0</xdr:rowOff>
    </xdr:from>
    <xdr:to>
      <xdr:col>9</xdr:col>
      <xdr:colOff>1461476</xdr:colOff>
      <xdr:row>9</xdr:row>
      <xdr:rowOff>143642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F24469D-D2B3-4DA0-9EAB-388173533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49211" y="0"/>
          <a:ext cx="1536774" cy="1761095"/>
        </a:xfrm>
        <a:prstGeom prst="rect">
          <a:avLst/>
        </a:prstGeom>
      </xdr:spPr>
    </xdr:pic>
    <xdr:clientData/>
  </xdr:twoCellAnchor>
  <xdr:twoCellAnchor editAs="oneCell">
    <xdr:from>
      <xdr:col>13</xdr:col>
      <xdr:colOff>115018</xdr:colOff>
      <xdr:row>0</xdr:row>
      <xdr:rowOff>0</xdr:rowOff>
    </xdr:from>
    <xdr:to>
      <xdr:col>17</xdr:col>
      <xdr:colOff>190593</xdr:colOff>
      <xdr:row>9</xdr:row>
      <xdr:rowOff>132102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226055D4-B876-456A-8A7B-123B372AF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07556" y="0"/>
          <a:ext cx="2821650" cy="17495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190500</xdr:colOff>
      <xdr:row>0</xdr:row>
      <xdr:rowOff>0</xdr:rowOff>
    </xdr:from>
    <xdr:to>
      <xdr:col>15</xdr:col>
      <xdr:colOff>173074</xdr:colOff>
      <xdr:row>7</xdr:row>
      <xdr:rowOff>55574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A8FCDC9-F6A7-4B6D-BC7E-3DBA1ED74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95246" y="0"/>
          <a:ext cx="3385197" cy="13275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ערכת נושא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s://github.com/YehudaPodorovsky/Dynamic-planning/blob/main/Path_independent_set.py" TargetMode="External"/><Relationship Id="rId1" Type="http://schemas.openxmlformats.org/officeDocument/2006/relationships/hyperlink" Target="https://github.com/YehudaPodorovsky/Dynamic-planning/blob/main/Stressful_tasks.py" TargetMode="External"/><Relationship Id="rId4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github.com/YehudaPodorovsky/Dynamic-planning/blob/main/Maximum_consecutive_subseries.py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s://github.com/YehudaPodorovsky/Dynamic-planning/blob/main/Rising_series.py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github.com/YehudaPodorovsky/Dynamic-planning/blob/main/LIS.py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https://github.com/YehudaPodorovsky/Dynamic-planning/blob/main/Schedule_conference_lectures.py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YehudaPodorovsky/Dynamic-planning/blob/main/Segments_to_schedule.py" TargetMode="External"/><Relationship Id="rId2" Type="http://schemas.openxmlformats.org/officeDocument/2006/relationships/hyperlink" Target="https://github.com/YehudaPodorovsky/Dynamic-planning/blob/main/Segments_to_minimize_delays.py" TargetMode="External"/><Relationship Id="rId1" Type="http://schemas.openxmlformats.org/officeDocument/2006/relationships/hyperlink" Target="https://github.com/YehudaPodorovsky/Dynamic-planning/blob/main/Segments_with_weight.py" TargetMode="External"/><Relationship Id="rId5" Type="http://schemas.openxmlformats.org/officeDocument/2006/relationships/drawing" Target="../drawings/drawing13.xml"/><Relationship Id="rId4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github.com/YehudaPodorovsky/Dynamic-planning/blob/main/Count_permutations.py" TargetMode="Externa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github.com/YehudaPodorovsky/Dynamic-planning/blob/main/End_of_semester.py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hyperlink" Target="https://github.com/YehudaPodorovsky/Dynamic-planning/blob/main/Planning_matrix_multiplication.py" TargetMode="External"/><Relationship Id="rId1" Type="http://schemas.openxmlformats.org/officeDocument/2006/relationships/hyperlink" Target="https://www.youtube.com/watch?v=prx1psByp7U" TargetMode="Externa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s://github.com/YehudaPodorovsky/Dynamic-planning/blob/main/Hotels_path.py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github.com/YehudaPodorovsky/Dynamic-planning/blob/main/Count_hems.py" TargetMode="External"/><Relationship Id="rId1" Type="http://schemas.openxmlformats.org/officeDocument/2006/relationships/hyperlink" Target="https://github.com/YehudaPodorovsky/Dynamic-planning/blob/main/Count_arrangements.py" TargetMode="External"/><Relationship Id="rId4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s://github.com/YehudaPodorovsky/Dynamic-planning/blob/main/Tracks_in_Harig.py" TargetMode="Externa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s://github.com/YehudaPodorovsky/Dynamic-planning/blob/main/Interpolation.py" TargetMode="Externa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0.xml"/><Relationship Id="rId2" Type="http://schemas.openxmlformats.org/officeDocument/2006/relationships/hyperlink" Target="https://github.com/YehudaPodorovsky/Dynamic-planning/blob/main/Tree_special_group.py" TargetMode="External"/><Relationship Id="rId1" Type="http://schemas.openxmlformats.org/officeDocument/2006/relationships/hyperlink" Target="https://github.com/YehudaPodorovsky/Dynamic-planning/blob/main/Tree_Independent_Set.py" TargetMode="Externa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github.com/YehudaPodorovsky/Dynamic-planning/blob/main/Count_parentheses.py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2.xml"/><Relationship Id="rId2" Type="http://schemas.openxmlformats.org/officeDocument/2006/relationships/printerSettings" Target="../printerSettings/printerSettings18.bin"/><Relationship Id="rId1" Type="http://schemas.openxmlformats.org/officeDocument/2006/relationships/hyperlink" Target="https://github.com/YehudaPodorovsky/Dynamic-planning/blob/main/Count_payments.py" TargetMode="Externa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3.xml"/><Relationship Id="rId2" Type="http://schemas.openxmlformats.org/officeDocument/2006/relationships/printerSettings" Target="../printerSettings/printerSettings19.bin"/><Relationship Id="rId1" Type="http://schemas.openxmlformats.org/officeDocument/2006/relationships/hyperlink" Target="https://github.com/YehudaPodorovsky/Dynamic-planning/blob/main/Box_tower.py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0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hyperlink" Target="https://github.com/YehudaPodorovsky/Dynamic-planning/blob/main/Merry_party.py" TargetMode="Externa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6.xml"/><Relationship Id="rId2" Type="http://schemas.openxmlformats.org/officeDocument/2006/relationships/printerSettings" Target="../printerSettings/printerSettings21.bin"/><Relationship Id="rId1" Type="http://schemas.openxmlformats.org/officeDocument/2006/relationships/hyperlink" Target="https://github.com/YehudaPodorovsky/Dynamic-planning/blob/main/Car_factory.py" TargetMode="Externa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2.bin"/><Relationship Id="rId1" Type="http://schemas.openxmlformats.org/officeDocument/2006/relationships/hyperlink" Target="https://github.com/YehudaPodorovsky/Dynamic-planning/blob/main/Stressful_tasks.py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github.com/YehudaPodorovsky/Dynamic-planning/blob/main/Coin_game.py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github.com/YehudaPodorovsky/Dynamic-planning/blob/main/Max_palindrome.py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YehudaPodorovsky/Dynamic-planning/blob/main/LCS.py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s://github.com/YehudaPodorovsky/Dynamic-planning/blob/main/Backpack_problem.py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github.com/YehudaPodorovsky/Dynamic-planning/blob/main/Liquidation_of_a_concern.py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s://github.com/YehudaPodorovsky/Dynamic-planning/blob/main/Minimum_coins.py" TargetMode="External"/><Relationship Id="rId1" Type="http://schemas.openxmlformats.org/officeDocument/2006/relationships/hyperlink" Target="https://github.com/YehudaPodorovsky/Dynamic-planning/blob/main/Solutions_above_natural.py" TargetMode="External"/><Relationship Id="rId4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https://github.com/YehudaPodorovsky/Dynamic-planning/blob/main/Consulting_company.py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650B8-853B-4C5F-BB85-1B3589415B28}">
  <dimension ref="A1:H36"/>
  <sheetViews>
    <sheetView zoomScale="130" zoomScaleNormal="130" workbookViewId="0">
      <selection activeCell="B19" sqref="B19"/>
    </sheetView>
  </sheetViews>
  <sheetFormatPr defaultRowHeight="14.25" x14ac:dyDescent="0.2"/>
  <cols>
    <col min="1" max="1" width="3.875" bestFit="1" customWidth="1"/>
    <col min="2" max="2" width="35.875" bestFit="1" customWidth="1"/>
    <col min="3" max="3" width="5" bestFit="1" customWidth="1"/>
    <col min="4" max="4" width="6.375" bestFit="1" customWidth="1"/>
    <col min="5" max="5" width="4.375" bestFit="1" customWidth="1"/>
    <col min="6" max="6" width="5.125" bestFit="1" customWidth="1"/>
    <col min="7" max="7" width="18.375" bestFit="1" customWidth="1"/>
    <col min="8" max="8" width="6.25" bestFit="1" customWidth="1"/>
  </cols>
  <sheetData>
    <row r="1" spans="1:8" x14ac:dyDescent="0.2">
      <c r="A1" t="s">
        <v>107</v>
      </c>
      <c r="B1" t="s">
        <v>108</v>
      </c>
      <c r="C1" t="s">
        <v>111</v>
      </c>
      <c r="D1" t="s">
        <v>119</v>
      </c>
      <c r="E1" t="s">
        <v>110</v>
      </c>
      <c r="F1" t="s">
        <v>108</v>
      </c>
      <c r="G1" t="s">
        <v>140</v>
      </c>
      <c r="H1" t="s">
        <v>150</v>
      </c>
    </row>
    <row r="2" spans="1:8" x14ac:dyDescent="0.2">
      <c r="A2">
        <v>7</v>
      </c>
      <c r="B2" s="15" t="s">
        <v>124</v>
      </c>
      <c r="G2" t="s">
        <v>126</v>
      </c>
    </row>
    <row r="3" spans="1:8" x14ac:dyDescent="0.2">
      <c r="A3">
        <v>27</v>
      </c>
      <c r="B3" s="15" t="s">
        <v>263</v>
      </c>
      <c r="G3" t="s">
        <v>268</v>
      </c>
    </row>
    <row r="4" spans="1:8" x14ac:dyDescent="0.2">
      <c r="A4">
        <v>19</v>
      </c>
      <c r="B4" s="15" t="s">
        <v>128</v>
      </c>
      <c r="G4" t="s">
        <v>141</v>
      </c>
    </row>
    <row r="5" spans="1:8" x14ac:dyDescent="0.2">
      <c r="A5">
        <v>18</v>
      </c>
      <c r="B5" s="15" t="s">
        <v>127</v>
      </c>
      <c r="C5">
        <v>2021</v>
      </c>
      <c r="D5" t="s">
        <v>123</v>
      </c>
      <c r="E5">
        <v>77</v>
      </c>
      <c r="F5">
        <v>1</v>
      </c>
      <c r="G5" t="s">
        <v>138</v>
      </c>
    </row>
    <row r="6" spans="1:8" x14ac:dyDescent="0.2">
      <c r="A6">
        <v>20</v>
      </c>
      <c r="B6" s="15" t="s">
        <v>166</v>
      </c>
      <c r="C6">
        <v>2020</v>
      </c>
      <c r="D6" t="s">
        <v>123</v>
      </c>
      <c r="E6">
        <v>87</v>
      </c>
      <c r="F6">
        <v>3</v>
      </c>
      <c r="G6" t="s">
        <v>139</v>
      </c>
    </row>
    <row r="7" spans="1:8" x14ac:dyDescent="0.2">
      <c r="A7">
        <v>21</v>
      </c>
      <c r="B7" s="15" t="s">
        <v>264</v>
      </c>
      <c r="G7" t="s">
        <v>170</v>
      </c>
    </row>
    <row r="8" spans="1:8" x14ac:dyDescent="0.2">
      <c r="A8">
        <v>13</v>
      </c>
      <c r="B8" s="15" t="s">
        <v>136</v>
      </c>
      <c r="G8" t="s">
        <v>169</v>
      </c>
    </row>
    <row r="9" spans="1:8" x14ac:dyDescent="0.2">
      <c r="A9">
        <v>25</v>
      </c>
      <c r="B9" s="15" t="s">
        <v>132</v>
      </c>
      <c r="G9" t="s">
        <v>169</v>
      </c>
    </row>
    <row r="10" spans="1:8" x14ac:dyDescent="0.2">
      <c r="A10">
        <v>26</v>
      </c>
      <c r="B10" s="15" t="s">
        <v>249</v>
      </c>
      <c r="G10" t="s">
        <v>169</v>
      </c>
    </row>
    <row r="11" spans="1:8" x14ac:dyDescent="0.2">
      <c r="A11">
        <v>21</v>
      </c>
      <c r="B11" s="15" t="s">
        <v>262</v>
      </c>
      <c r="G11" t="s">
        <v>169</v>
      </c>
    </row>
    <row r="12" spans="1:8" x14ac:dyDescent="0.2">
      <c r="B12" t="s">
        <v>266</v>
      </c>
      <c r="G12" t="s">
        <v>169</v>
      </c>
    </row>
    <row r="13" spans="1:8" x14ac:dyDescent="0.2">
      <c r="A13">
        <v>14</v>
      </c>
      <c r="B13" s="15" t="s">
        <v>223</v>
      </c>
      <c r="G13" t="s">
        <v>236</v>
      </c>
    </row>
    <row r="14" spans="1:8" x14ac:dyDescent="0.2">
      <c r="A14">
        <v>14</v>
      </c>
      <c r="B14" s="15" t="s">
        <v>89</v>
      </c>
      <c r="G14" t="s">
        <v>235</v>
      </c>
    </row>
    <row r="15" spans="1:8" x14ac:dyDescent="0.2">
      <c r="A15">
        <v>14</v>
      </c>
      <c r="B15" s="15" t="s">
        <v>137</v>
      </c>
      <c r="G15" t="s">
        <v>144</v>
      </c>
    </row>
    <row r="16" spans="1:8" x14ac:dyDescent="0.2">
      <c r="A16">
        <v>5</v>
      </c>
      <c r="B16" s="15" t="s">
        <v>114</v>
      </c>
      <c r="G16" t="s">
        <v>143</v>
      </c>
    </row>
    <row r="17" spans="1:7" x14ac:dyDescent="0.2">
      <c r="A17">
        <v>4</v>
      </c>
      <c r="B17" s="15" t="s">
        <v>113</v>
      </c>
      <c r="G17" t="s">
        <v>145</v>
      </c>
    </row>
    <row r="18" spans="1:7" x14ac:dyDescent="0.2">
      <c r="A18">
        <v>9</v>
      </c>
      <c r="B18" s="15" t="s">
        <v>265</v>
      </c>
      <c r="G18" t="s">
        <v>267</v>
      </c>
    </row>
    <row r="19" spans="1:7" x14ac:dyDescent="0.2">
      <c r="A19">
        <v>9</v>
      </c>
      <c r="B19" s="15" t="s">
        <v>118</v>
      </c>
      <c r="G19" t="s">
        <v>146</v>
      </c>
    </row>
    <row r="20" spans="1:7" x14ac:dyDescent="0.2">
      <c r="A20">
        <v>8</v>
      </c>
      <c r="B20" s="15" t="s">
        <v>117</v>
      </c>
      <c r="G20" t="s">
        <v>147</v>
      </c>
    </row>
    <row r="21" spans="1:7" x14ac:dyDescent="0.2">
      <c r="A21">
        <v>16</v>
      </c>
      <c r="B21" s="15" t="s">
        <v>148</v>
      </c>
      <c r="G21" t="s">
        <v>149</v>
      </c>
    </row>
    <row r="22" spans="1:7" x14ac:dyDescent="0.2">
      <c r="A22">
        <v>1</v>
      </c>
      <c r="B22" s="15" t="s">
        <v>109</v>
      </c>
      <c r="C22">
        <v>2019</v>
      </c>
      <c r="D22" t="s">
        <v>120</v>
      </c>
      <c r="E22">
        <v>86</v>
      </c>
      <c r="F22">
        <v>5</v>
      </c>
    </row>
    <row r="23" spans="1:7" x14ac:dyDescent="0.2">
      <c r="A23">
        <v>1</v>
      </c>
      <c r="B23" s="15" t="s">
        <v>105</v>
      </c>
      <c r="C23">
        <v>2023</v>
      </c>
      <c r="D23" t="s">
        <v>123</v>
      </c>
      <c r="E23">
        <v>94</v>
      </c>
      <c r="F23">
        <v>3</v>
      </c>
    </row>
    <row r="24" spans="1:7" x14ac:dyDescent="0.2">
      <c r="A24">
        <v>2</v>
      </c>
      <c r="B24" s="15" t="s">
        <v>134</v>
      </c>
      <c r="C24">
        <v>2022</v>
      </c>
      <c r="D24" t="s">
        <v>123</v>
      </c>
      <c r="E24">
        <v>88</v>
      </c>
      <c r="F24">
        <v>2</v>
      </c>
    </row>
    <row r="25" spans="1:7" x14ac:dyDescent="0.2">
      <c r="A25">
        <v>3</v>
      </c>
      <c r="B25" s="15" t="s">
        <v>112</v>
      </c>
      <c r="C25">
        <v>2016</v>
      </c>
      <c r="D25" t="s">
        <v>120</v>
      </c>
      <c r="E25">
        <v>94</v>
      </c>
      <c r="F25">
        <v>4</v>
      </c>
    </row>
    <row r="26" spans="1:7" x14ac:dyDescent="0.2">
      <c r="A26">
        <v>6</v>
      </c>
      <c r="B26" s="15" t="s">
        <v>115</v>
      </c>
      <c r="C26">
        <v>2021</v>
      </c>
      <c r="D26" t="s">
        <v>120</v>
      </c>
      <c r="E26">
        <v>56</v>
      </c>
      <c r="F26">
        <v>3</v>
      </c>
    </row>
    <row r="27" spans="1:7" x14ac:dyDescent="0.2">
      <c r="A27">
        <v>7</v>
      </c>
      <c r="B27" s="15" t="s">
        <v>116</v>
      </c>
      <c r="C27">
        <v>2022</v>
      </c>
      <c r="D27" t="s">
        <v>123</v>
      </c>
      <c r="E27">
        <v>94</v>
      </c>
      <c r="F27">
        <v>1</v>
      </c>
    </row>
    <row r="28" spans="1:7" x14ac:dyDescent="0.2">
      <c r="A28">
        <v>10</v>
      </c>
      <c r="B28" s="15" t="s">
        <v>130</v>
      </c>
      <c r="C28">
        <v>2015</v>
      </c>
      <c r="D28" t="s">
        <v>120</v>
      </c>
      <c r="E28" t="s">
        <v>95</v>
      </c>
      <c r="F28">
        <v>1</v>
      </c>
    </row>
    <row r="29" spans="1:7" x14ac:dyDescent="0.2">
      <c r="A29">
        <v>11</v>
      </c>
      <c r="B29" s="15" t="s">
        <v>251</v>
      </c>
    </row>
    <row r="30" spans="1:7" x14ac:dyDescent="0.2">
      <c r="A30">
        <v>12</v>
      </c>
      <c r="B30" s="15" t="s">
        <v>252</v>
      </c>
      <c r="C30">
        <v>2021</v>
      </c>
      <c r="D30" t="s">
        <v>123</v>
      </c>
      <c r="E30">
        <v>75</v>
      </c>
      <c r="F30">
        <v>2</v>
      </c>
    </row>
    <row r="31" spans="1:7" x14ac:dyDescent="0.2">
      <c r="A31">
        <v>15</v>
      </c>
      <c r="B31" s="15" t="s">
        <v>133</v>
      </c>
      <c r="C31">
        <v>2023</v>
      </c>
      <c r="D31" t="s">
        <v>123</v>
      </c>
      <c r="E31">
        <v>85</v>
      </c>
      <c r="F31">
        <v>1</v>
      </c>
    </row>
    <row r="32" spans="1:7" x14ac:dyDescent="0.2">
      <c r="A32">
        <v>17</v>
      </c>
      <c r="B32" s="15" t="s">
        <v>129</v>
      </c>
      <c r="C32">
        <v>2021</v>
      </c>
      <c r="D32" t="s">
        <v>120</v>
      </c>
      <c r="E32">
        <v>56</v>
      </c>
      <c r="F32">
        <v>4</v>
      </c>
    </row>
    <row r="33" spans="1:6" x14ac:dyDescent="0.2">
      <c r="A33">
        <v>21</v>
      </c>
      <c r="B33" s="15" t="s">
        <v>135</v>
      </c>
      <c r="C33">
        <v>2021</v>
      </c>
      <c r="D33" t="s">
        <v>120</v>
      </c>
      <c r="E33">
        <v>52</v>
      </c>
      <c r="F33">
        <v>1</v>
      </c>
    </row>
    <row r="34" spans="1:6" x14ac:dyDescent="0.2">
      <c r="A34">
        <v>22</v>
      </c>
      <c r="B34" s="15" t="s">
        <v>131</v>
      </c>
      <c r="C34">
        <v>2019</v>
      </c>
      <c r="D34" t="s">
        <v>123</v>
      </c>
      <c r="E34">
        <v>87</v>
      </c>
      <c r="F34">
        <v>3</v>
      </c>
    </row>
    <row r="35" spans="1:6" x14ac:dyDescent="0.2">
      <c r="A35">
        <v>23</v>
      </c>
      <c r="B35" s="15" t="s">
        <v>125</v>
      </c>
      <c r="C35">
        <v>2022</v>
      </c>
      <c r="D35" t="s">
        <v>120</v>
      </c>
      <c r="E35">
        <v>89</v>
      </c>
      <c r="F35">
        <v>1</v>
      </c>
    </row>
    <row r="36" spans="1:6" x14ac:dyDescent="0.2">
      <c r="A36">
        <v>24</v>
      </c>
      <c r="B36" s="15" t="s">
        <v>121</v>
      </c>
      <c r="C36">
        <v>2020</v>
      </c>
      <c r="D36" t="s">
        <v>120</v>
      </c>
      <c r="E36">
        <v>77</v>
      </c>
      <c r="F36">
        <v>1</v>
      </c>
    </row>
  </sheetData>
  <autoFilter ref="A1:H32" xr:uid="{011650B8-853B-4C5F-BB85-1B3589415B28}">
    <sortState xmlns:xlrd2="http://schemas.microsoft.com/office/spreadsheetml/2017/richdata2" ref="A2:H36">
      <sortCondition ref="G1:G32"/>
    </sortState>
  </autoFilter>
  <sortState xmlns:xlrd2="http://schemas.microsoft.com/office/spreadsheetml/2017/richdata2" ref="A2:G26">
    <sortCondition ref="A1:A26"/>
  </sortState>
  <phoneticPr fontId="11" type="noConversion"/>
  <hyperlinks>
    <hyperlink ref="B23" location="'1'!A1" display="פרוק למכפלות" xr:uid="{458AB05B-D39D-4E58-9886-E5751B9C3AF1}"/>
    <hyperlink ref="B22" location="'1'!A1" display="ספירת סידורים אפשריים" xr:uid="{ED233E3C-BB3D-4AFA-8DD7-71D907E2AFCB}"/>
    <hyperlink ref="B24" location="'2'!A1" display="משחק מטבעות" xr:uid="{9400E4BD-FCE9-4B70-B6CE-234484B7FB01}"/>
    <hyperlink ref="B25" location="'3'!A1" display="פלינדרום מרבי" xr:uid="{FED5EE50-8BBC-43C3-9B72-CF45AEFAF8E3}"/>
    <hyperlink ref="B17" location="'4'!A1" display="LCS" xr:uid="{704064F6-E820-4098-8B9C-CEF8B300D49B}"/>
    <hyperlink ref="B16" location="'5'!A1" display="תרמיל" xr:uid="{DFFA0D7C-276F-4A57-8B0B-479C52D71CDD}"/>
    <hyperlink ref="B26" location="'6'!A1" display="פרוק קונצרן של חברות" xr:uid="{30ADDB3A-438A-4462-9D74-6A1FDC2869D6}"/>
    <hyperlink ref="B27" location="'7'!A1" display="ספירת פתרונות למשוואה לינארית מעל הטבעיים" xr:uid="{396273C5-DFF3-4107-9D0D-825E4AF2B21A}"/>
    <hyperlink ref="B20" location="'8'!A1" display="חברת יעוץ" xr:uid="{482D4B8F-B0FA-4C4F-BDB4-E4BBF7E4C533}"/>
    <hyperlink ref="B19" location="'9'!A1" display="משימות מלחיצות" xr:uid="{E4B13DE9-1C4B-4D9F-BBDB-DE302552E054}"/>
    <hyperlink ref="B2" location="'7'!A1" display="תשלום מינימלי במטבעות" xr:uid="{616DB492-705F-46F7-8B06-109AD9379E94}"/>
    <hyperlink ref="B28" location="'10'!A1" display="תת סדרה מרבית רצופה" xr:uid="{6AEF0677-0FCC-4D02-B626-479F83D76E81}"/>
    <hyperlink ref="B30" location="'12'!A1" display="תת סדרה עולה מרבית" xr:uid="{8251076C-2ABB-427C-A1A0-1FEA3B7BF152}"/>
    <hyperlink ref="B8" location="'13'!A1" display="ארגון כנס" xr:uid="{F5DADAAC-D273-4CD0-A196-0817C76E4EDC}"/>
    <hyperlink ref="B15" location="'14'!A1" display="מקטעים ממושקלים" xr:uid="{62B86606-2CC1-431A-A17D-588120DF3E5B}"/>
    <hyperlink ref="B31" location="'15'!A1" display="זוגות מחליפי סדר בתמורה" xr:uid="{AEE2728C-5937-4D16-BB04-CE30AF782470}"/>
    <hyperlink ref="B21" location="'16'!A1" display="סוף הסמסטר מתקרב" xr:uid="{A3D2C78D-739E-45E2-8721-F4C96778C5E8}"/>
    <hyperlink ref="B5" location="'18'!A1" display="בחירת מלונות לאורך מסלול" xr:uid="{83A790C0-4DAD-4019-8A2E-14FFE5817F70}"/>
    <hyperlink ref="B32" location="'17'!A1" display="תכנון כפל מטריצות" xr:uid="{8C1402A1-F7CD-49F1-AFD0-2E26201F534D}"/>
    <hyperlink ref="B4" location="'19'!A1" display="מסלולים מזעריים בשריג" xr:uid="{2BEBA0F7-A65A-4F05-8B98-BB28FCEF559B}"/>
    <hyperlink ref="B6" location="'20'!A1" display="אינטרפולציה באמצעות תכנון דינאמי" xr:uid="{80FFA7D8-F452-48F1-892A-122A5F7067DC}"/>
    <hyperlink ref="B7" location="'21'!A1" display="קבוצה בלתי תלויה" xr:uid="{A10D60FD-48FD-4A28-B9B3-A66983DFB61B}"/>
    <hyperlink ref="B33" location="'21'!A1" display="קבוצת קודקודים מיוחדת ביער" xr:uid="{670DCD8A-834E-4337-8F75-4EA5022D593E}"/>
    <hyperlink ref="B34" location="'22'!A1" display="מיקום סוגריים בביטויים בוליאניים" xr:uid="{532185B2-4019-452D-A0CB-A51471935636}"/>
    <hyperlink ref="B35" location="'23'!A1" display="תשלום במטבעות (כמות אפשרויות תשלום)" xr:uid="{FFC0E2F9-E6FA-4916-8D3F-2DA01BBDC1EB}"/>
    <hyperlink ref="B36" location="'24'!A1" display="בניית מגדל יציב מתיבות" xr:uid="{C3F2B51C-D3CA-4C2F-8211-E42FED5DD071}"/>
    <hyperlink ref="B9" location="'25'!A1" display="גשרים לא נחצים" xr:uid="{A64D1A39-FF08-47BD-85CA-1888F625F055}"/>
    <hyperlink ref="B14" location="'14'!A1" display="למזער איחורים" xr:uid="{1BF10352-66D1-44F9-8016-51FA859C3145}"/>
    <hyperlink ref="B13" location="'14'!A1" display="תזמון מקטעים" xr:uid="{2F80B92C-C393-4E16-9DD9-CB1F1A599F4F}"/>
    <hyperlink ref="B10" location="'26'!A1" display="מסיבה עליזה" xr:uid="{1DFEFCF6-2156-41C4-8FBB-268927546971}"/>
    <hyperlink ref="B29" location="'11'!A1" display="תת סדרה עולה מרבית רציפה" xr:uid="{2CB1B385-DD94-479C-9800-F01D5EA9E317}"/>
    <hyperlink ref="B11" location="'21'!A1" display="אנטי קליקה מרבית בעץ" xr:uid="{846A51D0-5344-4A50-AEC2-E358C00050C7}"/>
    <hyperlink ref="B3" location="'27'!A1" display="מפעל מכוניות" xr:uid="{0609F903-5390-49AE-8A2C-5F03550867FC}"/>
    <hyperlink ref="B18" location="'9'!A1" display="קבוצה בלתי תלויה - מסלול" xr:uid="{9702FAD7-7907-4850-923E-9AD005864E52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73D98-B6C2-4EF1-A12B-4040F7B90613}">
  <dimension ref="A1:M9"/>
  <sheetViews>
    <sheetView zoomScale="205" zoomScaleNormal="205" workbookViewId="0">
      <selection activeCell="I17" sqref="I17"/>
    </sheetView>
  </sheetViews>
  <sheetFormatPr defaultRowHeight="14.25" x14ac:dyDescent="0.2"/>
  <cols>
    <col min="1" max="1" width="6.625" bestFit="1" customWidth="1"/>
    <col min="2" max="2" width="3.25" customWidth="1"/>
    <col min="3" max="3" width="1.875" bestFit="1" customWidth="1"/>
    <col min="4" max="5" width="2.875" customWidth="1"/>
    <col min="6" max="6" width="5" bestFit="1" customWidth="1"/>
    <col min="7" max="7" width="4.75" bestFit="1" customWidth="1"/>
    <col min="8" max="8" width="4.5" customWidth="1"/>
    <col min="9" max="9" width="2.875" customWidth="1"/>
    <col min="10" max="10" width="21.375" customWidth="1"/>
    <col min="11" max="11" width="1.875" bestFit="1" customWidth="1"/>
    <col min="12" max="12" width="2.875" customWidth="1"/>
    <col min="13" max="13" width="4.75" bestFit="1" customWidth="1"/>
  </cols>
  <sheetData>
    <row r="1" spans="1:13" x14ac:dyDescent="0.2">
      <c r="A1" s="15" t="s">
        <v>142</v>
      </c>
      <c r="D1" t="s">
        <v>1</v>
      </c>
      <c r="E1" t="s">
        <v>2</v>
      </c>
      <c r="G1" t="s">
        <v>4</v>
      </c>
      <c r="H1" t="s">
        <v>5</v>
      </c>
      <c r="L1" t="s">
        <v>1</v>
      </c>
      <c r="M1" t="s">
        <v>4</v>
      </c>
    </row>
    <row r="2" spans="1:13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L2" s="3">
        <v>0</v>
      </c>
      <c r="M2" s="3">
        <v>3</v>
      </c>
    </row>
    <row r="3" spans="1:13" x14ac:dyDescent="0.2">
      <c r="A3" s="15" t="s">
        <v>248</v>
      </c>
      <c r="C3" s="3">
        <v>0</v>
      </c>
      <c r="D3">
        <v>0</v>
      </c>
      <c r="E3">
        <v>0</v>
      </c>
      <c r="F3" s="2" t="s">
        <v>3</v>
      </c>
      <c r="G3">
        <f>MAX(D3:E3)</f>
        <v>0</v>
      </c>
      <c r="K3" s="3">
        <v>0</v>
      </c>
      <c r="L3">
        <v>1</v>
      </c>
      <c r="M3">
        <f>L3</f>
        <v>1</v>
      </c>
    </row>
    <row r="4" spans="1:13" x14ac:dyDescent="0.2">
      <c r="C4" s="3">
        <v>1</v>
      </c>
      <c r="D4">
        <v>10</v>
      </c>
      <c r="E4">
        <v>5</v>
      </c>
      <c r="F4" s="2" t="s">
        <v>3</v>
      </c>
      <c r="G4">
        <f>MAX(D4:E4)</f>
        <v>10</v>
      </c>
      <c r="H4" t="str">
        <f>IF(H5="H","",IF(F4,"L","H"))</f>
        <v/>
      </c>
      <c r="K4" s="3">
        <v>1</v>
      </c>
      <c r="L4">
        <v>8</v>
      </c>
      <c r="M4">
        <f>L4</f>
        <v>8</v>
      </c>
    </row>
    <row r="5" spans="1:13" x14ac:dyDescent="0.2">
      <c r="C5" s="3">
        <v>2</v>
      </c>
      <c r="D5">
        <v>1</v>
      </c>
      <c r="E5">
        <v>50</v>
      </c>
      <c r="F5" s="1" t="b">
        <f>D5+G4&gt;E5+G3</f>
        <v>0</v>
      </c>
      <c r="G5">
        <f>MAX(D5+G4,E5+G3)</f>
        <v>50</v>
      </c>
      <c r="H5" t="str">
        <f>IF(H6="H","",IF(F5,"L","H"))</f>
        <v>H</v>
      </c>
      <c r="K5" s="3">
        <v>2</v>
      </c>
      <c r="L5">
        <v>6</v>
      </c>
      <c r="M5">
        <f>MAX(L5+M3,M4)</f>
        <v>8</v>
      </c>
    </row>
    <row r="6" spans="1:13" x14ac:dyDescent="0.2">
      <c r="C6" s="3">
        <v>3</v>
      </c>
      <c r="D6">
        <v>10</v>
      </c>
      <c r="E6">
        <v>5</v>
      </c>
      <c r="F6" s="1" t="b">
        <f>D6+G5&gt;E6+G4</f>
        <v>1</v>
      </c>
      <c r="G6">
        <f>MAX(D6+G5,E6+G4)</f>
        <v>60</v>
      </c>
      <c r="H6" t="str">
        <f>IF(H7="H","",IF(F6,"L","H"))</f>
        <v>L</v>
      </c>
      <c r="K6" s="3">
        <v>3</v>
      </c>
      <c r="L6">
        <v>3</v>
      </c>
      <c r="M6">
        <f t="shared" ref="M6:M7" si="0">MAX(L6+M4,M5)</f>
        <v>11</v>
      </c>
    </row>
    <row r="7" spans="1:13" x14ac:dyDescent="0.2">
      <c r="C7" s="3">
        <v>4</v>
      </c>
      <c r="D7">
        <v>10</v>
      </c>
      <c r="E7">
        <v>1</v>
      </c>
      <c r="F7" s="1" t="b">
        <f>D7+G6&gt;E7+G5</f>
        <v>1</v>
      </c>
      <c r="G7">
        <f>MAX(D7+G6,E7+G5)</f>
        <v>70</v>
      </c>
      <c r="H7" t="str">
        <f>IF(H8="H","",IF(F7,"L","H"))</f>
        <v>L</v>
      </c>
      <c r="K7" s="3">
        <v>4</v>
      </c>
      <c r="L7">
        <v>6</v>
      </c>
      <c r="M7">
        <f t="shared" si="0"/>
        <v>14</v>
      </c>
    </row>
    <row r="9" spans="1:13" x14ac:dyDescent="0.2">
      <c r="H9" t="s">
        <v>6</v>
      </c>
    </row>
  </sheetData>
  <hyperlinks>
    <hyperlink ref="A1" location="main!A1" display="main" xr:uid="{2B763E39-5EAD-4FD3-B0F2-47FC681BA3C7}"/>
    <hyperlink ref="A2" r:id="rId1" xr:uid="{44B20B14-D1B7-49AC-AF84-0E600D5CD5BD}"/>
    <hyperlink ref="A3" r:id="rId2" xr:uid="{6A252112-8708-4E56-96A6-34D1B61417C8}"/>
  </hyperlinks>
  <pageMargins left="0.7" right="0.7" top="0.75" bottom="0.75" header="0.3" footer="0.3"/>
  <pageSetup paperSize="9" orientation="portrait" r:id="rId3"/>
  <ignoredErrors>
    <ignoredError sqref="G3:G4" formulaRange="1"/>
  </ignoredErrors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DFEE5-1E75-4A94-93A9-B3F908F082C0}">
  <dimension ref="A1:G11"/>
  <sheetViews>
    <sheetView zoomScale="295" zoomScaleNormal="295" workbookViewId="0"/>
  </sheetViews>
  <sheetFormatPr defaultRowHeight="14.25" x14ac:dyDescent="0.2"/>
  <cols>
    <col min="1" max="1" width="6.5" bestFit="1" customWidth="1"/>
    <col min="2" max="2" width="4.75" customWidth="1"/>
    <col min="3" max="4" width="2.875" customWidth="1"/>
    <col min="5" max="5" width="4.75" bestFit="1" customWidth="1"/>
    <col min="6" max="6" width="5" bestFit="1" customWidth="1"/>
    <col min="7" max="7" width="4.5" bestFit="1" customWidth="1"/>
    <col min="8" max="11" width="2.875" customWidth="1"/>
  </cols>
  <sheetData>
    <row r="1" spans="1:7" x14ac:dyDescent="0.2">
      <c r="A1" s="15" t="s">
        <v>142</v>
      </c>
      <c r="D1" t="s">
        <v>0</v>
      </c>
      <c r="E1" t="s">
        <v>4</v>
      </c>
      <c r="G1" t="s">
        <v>5</v>
      </c>
    </row>
    <row r="2" spans="1:7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</row>
    <row r="3" spans="1:7" x14ac:dyDescent="0.2">
      <c r="C3" s="3">
        <v>0</v>
      </c>
      <c r="D3">
        <v>0</v>
      </c>
      <c r="E3">
        <v>0</v>
      </c>
      <c r="F3" s="1"/>
    </row>
    <row r="4" spans="1:7" x14ac:dyDescent="0.2">
      <c r="C4" s="3">
        <v>1</v>
      </c>
      <c r="D4">
        <v>-1</v>
      </c>
      <c r="E4">
        <f>D4</f>
        <v>-1</v>
      </c>
      <c r="F4" s="1" t="b">
        <f t="shared" ref="F4:F11" si="0">D4&gt;D4+E3</f>
        <v>0</v>
      </c>
    </row>
    <row r="5" spans="1:7" x14ac:dyDescent="0.2">
      <c r="C5" s="3">
        <v>2</v>
      </c>
      <c r="D5">
        <v>4</v>
      </c>
      <c r="E5">
        <f t="shared" ref="E5:E11" si="1">MAX(D5,D5+E4)</f>
        <v>4</v>
      </c>
      <c r="F5" s="1" t="b">
        <f t="shared" si="0"/>
        <v>1</v>
      </c>
      <c r="G5" t="s">
        <v>3</v>
      </c>
    </row>
    <row r="6" spans="1:7" x14ac:dyDescent="0.2">
      <c r="C6" s="3">
        <v>3</v>
      </c>
      <c r="D6">
        <v>-3</v>
      </c>
      <c r="E6">
        <f t="shared" si="1"/>
        <v>1</v>
      </c>
      <c r="F6" s="1" t="b">
        <f t="shared" si="0"/>
        <v>0</v>
      </c>
    </row>
    <row r="7" spans="1:7" x14ac:dyDescent="0.2">
      <c r="C7" s="3">
        <v>4</v>
      </c>
      <c r="D7">
        <v>5</v>
      </c>
      <c r="E7">
        <f t="shared" si="1"/>
        <v>6</v>
      </c>
      <c r="F7" s="1" t="b">
        <f t="shared" si="0"/>
        <v>0</v>
      </c>
      <c r="G7" t="s">
        <v>23</v>
      </c>
    </row>
    <row r="8" spans="1:7" x14ac:dyDescent="0.2">
      <c r="C8" s="3">
        <v>5</v>
      </c>
      <c r="D8">
        <v>-1</v>
      </c>
      <c r="E8">
        <f t="shared" si="1"/>
        <v>5</v>
      </c>
      <c r="F8" s="1" t="b">
        <f t="shared" si="0"/>
        <v>0</v>
      </c>
    </row>
    <row r="9" spans="1:7" x14ac:dyDescent="0.2">
      <c r="C9" s="3">
        <v>6</v>
      </c>
      <c r="D9">
        <v>-1</v>
      </c>
      <c r="E9">
        <f t="shared" si="1"/>
        <v>4</v>
      </c>
      <c r="F9" s="1" t="b">
        <f t="shared" si="0"/>
        <v>0</v>
      </c>
    </row>
    <row r="10" spans="1:7" x14ac:dyDescent="0.2">
      <c r="C10" s="3">
        <v>7</v>
      </c>
      <c r="D10">
        <v>1</v>
      </c>
      <c r="E10">
        <f t="shared" si="1"/>
        <v>5</v>
      </c>
      <c r="F10" s="1" t="b">
        <f t="shared" si="0"/>
        <v>0</v>
      </c>
    </row>
    <row r="11" spans="1:7" x14ac:dyDescent="0.2">
      <c r="C11" s="3">
        <v>8</v>
      </c>
      <c r="D11">
        <v>-1</v>
      </c>
      <c r="E11">
        <f t="shared" si="1"/>
        <v>4</v>
      </c>
      <c r="F11" s="1" t="b">
        <f t="shared" si="0"/>
        <v>0</v>
      </c>
    </row>
  </sheetData>
  <hyperlinks>
    <hyperlink ref="A1" location="main!A1" display="main" xr:uid="{E0FD3228-7935-4601-81E0-CEFBABF982EB}"/>
    <hyperlink ref="A2" r:id="rId1" xr:uid="{205E8FD1-AFC0-4123-ADD9-0F2132D0DD24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524300-78B2-421F-8884-83F47A79D797}">
  <dimension ref="A1:S21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5.75" customWidth="1"/>
    <col min="3" max="4" width="3" bestFit="1" customWidth="1"/>
    <col min="5" max="5" width="5" bestFit="1" customWidth="1"/>
    <col min="6" max="6" width="3.5" customWidth="1"/>
    <col min="7" max="7" width="1.875" bestFit="1" customWidth="1"/>
    <col min="8" max="9" width="2.875" customWidth="1"/>
    <col min="10" max="11" width="3" bestFit="1" customWidth="1"/>
    <col min="12" max="12" width="5" bestFit="1" customWidth="1"/>
    <col min="13" max="13" width="3.5" customWidth="1"/>
    <col min="14" max="15" width="1.875" bestFit="1" customWidth="1"/>
    <col min="19" max="19" width="17.75" bestFit="1" customWidth="1"/>
  </cols>
  <sheetData>
    <row r="1" spans="1:19" x14ac:dyDescent="0.2">
      <c r="A1" s="15" t="s">
        <v>142</v>
      </c>
      <c r="F1" t="s">
        <v>24</v>
      </c>
      <c r="M1" t="s">
        <v>24</v>
      </c>
      <c r="S1" t="s">
        <v>261</v>
      </c>
    </row>
    <row r="2" spans="1:19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K2" s="3">
        <v>0</v>
      </c>
      <c r="L2" s="3">
        <v>1</v>
      </c>
      <c r="M2" s="3">
        <v>2</v>
      </c>
      <c r="N2" s="3">
        <v>3</v>
      </c>
      <c r="O2" s="3">
        <v>4</v>
      </c>
      <c r="S2" t="s">
        <v>257</v>
      </c>
    </row>
    <row r="3" spans="1:19" x14ac:dyDescent="0.2">
      <c r="C3" s="3">
        <v>0</v>
      </c>
      <c r="D3">
        <v>2</v>
      </c>
      <c r="F3">
        <v>2</v>
      </c>
      <c r="G3">
        <v>1</v>
      </c>
      <c r="J3" s="3">
        <v>0</v>
      </c>
      <c r="K3">
        <v>2</v>
      </c>
      <c r="M3">
        <v>2</v>
      </c>
      <c r="N3">
        <v>1</v>
      </c>
      <c r="O3">
        <f>N3</f>
        <v>1</v>
      </c>
      <c r="S3" t="s">
        <v>253</v>
      </c>
    </row>
    <row r="4" spans="1:19" x14ac:dyDescent="0.2">
      <c r="C4" s="3">
        <v>1</v>
      </c>
      <c r="D4">
        <v>5</v>
      </c>
      <c r="E4" s="1" t="b">
        <f>D4&gt;D3</f>
        <v>1</v>
      </c>
      <c r="F4">
        <f>IF(E4,MIN(D4,F3),D4)</f>
        <v>2</v>
      </c>
      <c r="G4">
        <f t="shared" ref="G4:G21" si="0">IF(E4,G3+1,1)</f>
        <v>2</v>
      </c>
      <c r="J4" s="3">
        <v>1</v>
      </c>
      <c r="K4">
        <v>5</v>
      </c>
      <c r="L4" s="1" t="b">
        <f>K4&gt;K3</f>
        <v>1</v>
      </c>
      <c r="M4">
        <f>IF(L4,MIN(K4,M3),K4)</f>
        <v>2</v>
      </c>
      <c r="N4">
        <f t="shared" ref="N4" si="1">IF(L4,N3+1,1)</f>
        <v>2</v>
      </c>
      <c r="O4">
        <f>MAX(N4,O3)</f>
        <v>2</v>
      </c>
      <c r="S4" t="s">
        <v>254</v>
      </c>
    </row>
    <row r="5" spans="1:19" x14ac:dyDescent="0.2">
      <c r="C5" s="3">
        <v>2</v>
      </c>
      <c r="D5">
        <v>7</v>
      </c>
      <c r="E5" s="1" t="b">
        <f t="shared" ref="E5:E21" si="2">D5&gt;D4</f>
        <v>1</v>
      </c>
      <c r="F5">
        <f t="shared" ref="F5:F21" si="3">IF(E5,MIN(D5,F4),D5)</f>
        <v>2</v>
      </c>
      <c r="G5">
        <f t="shared" si="0"/>
        <v>3</v>
      </c>
      <c r="J5" s="3">
        <v>2</v>
      </c>
      <c r="K5">
        <v>7</v>
      </c>
      <c r="L5" s="1" t="b">
        <f t="shared" ref="L5:L21" si="4">K5&gt;K4</f>
        <v>1</v>
      </c>
      <c r="M5">
        <f t="shared" ref="M5:M21" si="5">IF(L5,MIN(K5,M4),K5)</f>
        <v>2</v>
      </c>
      <c r="N5">
        <f t="shared" ref="N5:N21" si="6">IF(L5,N4+1,1)</f>
        <v>3</v>
      </c>
      <c r="O5">
        <f t="shared" ref="O5:O21" si="7">MAX(N5,O4)</f>
        <v>3</v>
      </c>
      <c r="S5" t="s">
        <v>255</v>
      </c>
    </row>
    <row r="6" spans="1:19" x14ac:dyDescent="0.2">
      <c r="C6" s="3">
        <v>3</v>
      </c>
      <c r="D6">
        <v>18</v>
      </c>
      <c r="E6" s="1" t="b">
        <f t="shared" si="2"/>
        <v>1</v>
      </c>
      <c r="F6">
        <f t="shared" si="3"/>
        <v>2</v>
      </c>
      <c r="G6">
        <f t="shared" si="0"/>
        <v>4</v>
      </c>
      <c r="J6" s="3">
        <v>3</v>
      </c>
      <c r="K6">
        <v>18</v>
      </c>
      <c r="L6" s="1" t="b">
        <f t="shared" si="4"/>
        <v>1</v>
      </c>
      <c r="M6">
        <f t="shared" si="5"/>
        <v>2</v>
      </c>
      <c r="N6">
        <f t="shared" si="6"/>
        <v>4</v>
      </c>
      <c r="O6">
        <f t="shared" si="7"/>
        <v>4</v>
      </c>
      <c r="S6" t="s">
        <v>256</v>
      </c>
    </row>
    <row r="7" spans="1:19" x14ac:dyDescent="0.2">
      <c r="C7" s="3">
        <v>4</v>
      </c>
      <c r="D7">
        <v>3</v>
      </c>
      <c r="E7" s="1" t="b">
        <f t="shared" si="2"/>
        <v>0</v>
      </c>
      <c r="F7">
        <f t="shared" si="3"/>
        <v>3</v>
      </c>
      <c r="G7">
        <f t="shared" si="0"/>
        <v>1</v>
      </c>
      <c r="J7" s="3">
        <v>4</v>
      </c>
      <c r="K7">
        <v>-3</v>
      </c>
      <c r="L7" s="1" t="b">
        <f t="shared" si="4"/>
        <v>0</v>
      </c>
      <c r="M7">
        <f t="shared" si="5"/>
        <v>-3</v>
      </c>
      <c r="N7">
        <f t="shared" si="6"/>
        <v>1</v>
      </c>
      <c r="O7">
        <f t="shared" si="7"/>
        <v>4</v>
      </c>
    </row>
    <row r="8" spans="1:19" x14ac:dyDescent="0.2">
      <c r="C8" s="3">
        <v>5</v>
      </c>
      <c r="D8">
        <v>4</v>
      </c>
      <c r="E8" s="1" t="b">
        <f t="shared" si="2"/>
        <v>1</v>
      </c>
      <c r="F8">
        <f t="shared" si="3"/>
        <v>3</v>
      </c>
      <c r="G8">
        <f t="shared" si="0"/>
        <v>2</v>
      </c>
      <c r="J8" s="3">
        <v>5</v>
      </c>
      <c r="K8">
        <v>-2</v>
      </c>
      <c r="L8" s="1" t="b">
        <f t="shared" si="4"/>
        <v>1</v>
      </c>
      <c r="M8">
        <f t="shared" si="5"/>
        <v>-3</v>
      </c>
      <c r="N8">
        <f t="shared" si="6"/>
        <v>2</v>
      </c>
      <c r="O8">
        <f t="shared" si="7"/>
        <v>4</v>
      </c>
    </row>
    <row r="9" spans="1:19" x14ac:dyDescent="0.2">
      <c r="C9" s="3">
        <v>6</v>
      </c>
      <c r="D9">
        <v>9</v>
      </c>
      <c r="E9" s="1" t="b">
        <f t="shared" si="2"/>
        <v>1</v>
      </c>
      <c r="F9">
        <f t="shared" si="3"/>
        <v>3</v>
      </c>
      <c r="G9">
        <f t="shared" si="0"/>
        <v>3</v>
      </c>
      <c r="J9" s="3">
        <v>6</v>
      </c>
      <c r="K9">
        <v>-1</v>
      </c>
      <c r="L9" s="1" t="b">
        <f t="shared" si="4"/>
        <v>1</v>
      </c>
      <c r="M9">
        <f t="shared" si="5"/>
        <v>-3</v>
      </c>
      <c r="N9">
        <f t="shared" si="6"/>
        <v>3</v>
      </c>
      <c r="O9">
        <f t="shared" si="7"/>
        <v>4</v>
      </c>
    </row>
    <row r="10" spans="1:19" x14ac:dyDescent="0.2">
      <c r="C10" s="3">
        <v>7</v>
      </c>
      <c r="D10">
        <v>6</v>
      </c>
      <c r="E10" s="1" t="b">
        <f t="shared" si="2"/>
        <v>0</v>
      </c>
      <c r="F10">
        <f t="shared" si="3"/>
        <v>6</v>
      </c>
      <c r="G10">
        <f t="shared" si="0"/>
        <v>1</v>
      </c>
      <c r="J10" s="3">
        <v>7</v>
      </c>
      <c r="K10">
        <v>0</v>
      </c>
      <c r="L10" s="1" t="b">
        <f t="shared" si="4"/>
        <v>1</v>
      </c>
      <c r="M10">
        <f t="shared" si="5"/>
        <v>-3</v>
      </c>
      <c r="N10">
        <f t="shared" si="6"/>
        <v>4</v>
      </c>
      <c r="O10">
        <f t="shared" si="7"/>
        <v>4</v>
      </c>
    </row>
    <row r="11" spans="1:19" x14ac:dyDescent="0.2">
      <c r="C11" s="3">
        <v>8</v>
      </c>
      <c r="D11">
        <v>5</v>
      </c>
      <c r="E11" s="1" t="b">
        <f t="shared" si="2"/>
        <v>0</v>
      </c>
      <c r="F11">
        <f t="shared" si="3"/>
        <v>5</v>
      </c>
      <c r="G11">
        <f t="shared" si="0"/>
        <v>1</v>
      </c>
      <c r="J11" s="3">
        <v>8</v>
      </c>
      <c r="K11">
        <v>1</v>
      </c>
      <c r="L11" s="1" t="b">
        <f t="shared" si="4"/>
        <v>1</v>
      </c>
      <c r="M11">
        <f t="shared" si="5"/>
        <v>-3</v>
      </c>
      <c r="N11">
        <f t="shared" si="6"/>
        <v>5</v>
      </c>
      <c r="O11">
        <f t="shared" si="7"/>
        <v>5</v>
      </c>
    </row>
    <row r="12" spans="1:19" x14ac:dyDescent="0.2">
      <c r="C12" s="3">
        <v>9</v>
      </c>
      <c r="D12">
        <v>7</v>
      </c>
      <c r="E12" s="1" t="b">
        <f t="shared" si="2"/>
        <v>1</v>
      </c>
      <c r="F12">
        <f t="shared" si="3"/>
        <v>5</v>
      </c>
      <c r="G12">
        <f t="shared" si="0"/>
        <v>2</v>
      </c>
      <c r="J12" s="3">
        <v>9</v>
      </c>
      <c r="K12">
        <v>3</v>
      </c>
      <c r="L12" s="1" t="b">
        <f t="shared" si="4"/>
        <v>1</v>
      </c>
      <c r="M12">
        <f t="shared" si="5"/>
        <v>-3</v>
      </c>
      <c r="N12">
        <f t="shared" si="6"/>
        <v>6</v>
      </c>
      <c r="O12">
        <f t="shared" si="7"/>
        <v>6</v>
      </c>
    </row>
    <row r="13" spans="1:19" x14ac:dyDescent="0.2">
      <c r="C13" s="3">
        <v>10</v>
      </c>
      <c r="D13">
        <v>10</v>
      </c>
      <c r="E13" s="1" t="b">
        <f t="shared" si="2"/>
        <v>1</v>
      </c>
      <c r="F13">
        <f t="shared" si="3"/>
        <v>5</v>
      </c>
      <c r="G13">
        <f t="shared" si="0"/>
        <v>3</v>
      </c>
      <c r="J13" s="3">
        <v>10</v>
      </c>
      <c r="K13">
        <v>5</v>
      </c>
      <c r="L13" s="1" t="b">
        <f t="shared" si="4"/>
        <v>1</v>
      </c>
      <c r="M13">
        <f t="shared" si="5"/>
        <v>-3</v>
      </c>
      <c r="N13">
        <f t="shared" si="6"/>
        <v>7</v>
      </c>
      <c r="O13">
        <f t="shared" si="7"/>
        <v>7</v>
      </c>
    </row>
    <row r="14" spans="1:19" x14ac:dyDescent="0.2">
      <c r="C14" s="3">
        <v>11</v>
      </c>
      <c r="D14">
        <v>-3</v>
      </c>
      <c r="E14" s="1" t="b">
        <f t="shared" si="2"/>
        <v>0</v>
      </c>
      <c r="F14">
        <f t="shared" si="3"/>
        <v>-3</v>
      </c>
      <c r="G14">
        <f t="shared" si="0"/>
        <v>1</v>
      </c>
      <c r="J14" s="3">
        <v>11</v>
      </c>
      <c r="K14">
        <v>7</v>
      </c>
      <c r="L14" s="1" t="b">
        <f t="shared" si="4"/>
        <v>1</v>
      </c>
      <c r="M14">
        <f t="shared" si="5"/>
        <v>-3</v>
      </c>
      <c r="N14">
        <f t="shared" si="6"/>
        <v>8</v>
      </c>
      <c r="O14">
        <f t="shared" si="7"/>
        <v>8</v>
      </c>
    </row>
    <row r="15" spans="1:19" x14ac:dyDescent="0.2">
      <c r="C15" s="3">
        <v>12</v>
      </c>
      <c r="D15">
        <v>-2</v>
      </c>
      <c r="E15" s="1" t="b">
        <f t="shared" si="2"/>
        <v>1</v>
      </c>
      <c r="F15">
        <f t="shared" si="3"/>
        <v>-3</v>
      </c>
      <c r="G15">
        <f t="shared" si="0"/>
        <v>2</v>
      </c>
      <c r="J15" s="3">
        <v>12</v>
      </c>
      <c r="K15">
        <v>3</v>
      </c>
      <c r="L15" s="1" t="b">
        <f t="shared" si="4"/>
        <v>0</v>
      </c>
      <c r="M15">
        <f t="shared" si="5"/>
        <v>3</v>
      </c>
      <c r="N15">
        <f t="shared" si="6"/>
        <v>1</v>
      </c>
      <c r="O15">
        <f t="shared" si="7"/>
        <v>8</v>
      </c>
    </row>
    <row r="16" spans="1:19" x14ac:dyDescent="0.2">
      <c r="C16" s="3">
        <v>13</v>
      </c>
      <c r="D16">
        <v>-1</v>
      </c>
      <c r="E16" s="1" t="b">
        <f t="shared" si="2"/>
        <v>1</v>
      </c>
      <c r="F16">
        <f t="shared" si="3"/>
        <v>-3</v>
      </c>
      <c r="G16">
        <f t="shared" si="0"/>
        <v>3</v>
      </c>
      <c r="J16" s="3">
        <v>13</v>
      </c>
      <c r="K16">
        <v>4</v>
      </c>
      <c r="L16" s="1" t="b">
        <f t="shared" si="4"/>
        <v>1</v>
      </c>
      <c r="M16">
        <f t="shared" si="5"/>
        <v>3</v>
      </c>
      <c r="N16">
        <f t="shared" si="6"/>
        <v>2</v>
      </c>
      <c r="O16">
        <f t="shared" si="7"/>
        <v>8</v>
      </c>
    </row>
    <row r="17" spans="3:15" x14ac:dyDescent="0.2">
      <c r="C17" s="3">
        <v>14</v>
      </c>
      <c r="D17">
        <v>0</v>
      </c>
      <c r="E17" s="1" t="b">
        <f t="shared" si="2"/>
        <v>1</v>
      </c>
      <c r="F17">
        <f t="shared" si="3"/>
        <v>-3</v>
      </c>
      <c r="G17">
        <f t="shared" si="0"/>
        <v>4</v>
      </c>
      <c r="J17" s="3">
        <v>14</v>
      </c>
      <c r="K17">
        <v>9</v>
      </c>
      <c r="L17" s="1" t="b">
        <f t="shared" si="4"/>
        <v>1</v>
      </c>
      <c r="M17">
        <f t="shared" si="5"/>
        <v>3</v>
      </c>
      <c r="N17">
        <f t="shared" si="6"/>
        <v>3</v>
      </c>
      <c r="O17">
        <f t="shared" si="7"/>
        <v>8</v>
      </c>
    </row>
    <row r="18" spans="3:15" x14ac:dyDescent="0.2">
      <c r="C18" s="3">
        <v>15</v>
      </c>
      <c r="D18">
        <v>1</v>
      </c>
      <c r="E18" s="1" t="b">
        <f t="shared" si="2"/>
        <v>1</v>
      </c>
      <c r="F18">
        <f t="shared" si="3"/>
        <v>-3</v>
      </c>
      <c r="G18">
        <f t="shared" si="0"/>
        <v>5</v>
      </c>
      <c r="J18" s="3">
        <v>15</v>
      </c>
      <c r="K18">
        <v>6</v>
      </c>
      <c r="L18" s="1" t="b">
        <f t="shared" si="4"/>
        <v>0</v>
      </c>
      <c r="M18">
        <f t="shared" si="5"/>
        <v>6</v>
      </c>
      <c r="N18">
        <f t="shared" si="6"/>
        <v>1</v>
      </c>
      <c r="O18">
        <f t="shared" si="7"/>
        <v>8</v>
      </c>
    </row>
    <row r="19" spans="3:15" x14ac:dyDescent="0.2">
      <c r="C19" s="3">
        <v>16</v>
      </c>
      <c r="D19">
        <v>3</v>
      </c>
      <c r="E19" s="1" t="b">
        <f t="shared" si="2"/>
        <v>1</v>
      </c>
      <c r="F19">
        <f t="shared" si="3"/>
        <v>-3</v>
      </c>
      <c r="G19">
        <f t="shared" si="0"/>
        <v>6</v>
      </c>
      <c r="J19" s="3">
        <v>16</v>
      </c>
      <c r="K19">
        <v>5</v>
      </c>
      <c r="L19" s="1" t="b">
        <f t="shared" si="4"/>
        <v>0</v>
      </c>
      <c r="M19">
        <f t="shared" si="5"/>
        <v>5</v>
      </c>
      <c r="N19">
        <f t="shared" si="6"/>
        <v>1</v>
      </c>
      <c r="O19">
        <f t="shared" si="7"/>
        <v>8</v>
      </c>
    </row>
    <row r="20" spans="3:15" x14ac:dyDescent="0.2">
      <c r="C20" s="3">
        <v>17</v>
      </c>
      <c r="D20">
        <v>5</v>
      </c>
      <c r="E20" s="1" t="b">
        <f t="shared" si="2"/>
        <v>1</v>
      </c>
      <c r="F20">
        <f t="shared" si="3"/>
        <v>-3</v>
      </c>
      <c r="G20">
        <f t="shared" si="0"/>
        <v>7</v>
      </c>
      <c r="J20" s="3">
        <v>17</v>
      </c>
      <c r="K20">
        <v>7</v>
      </c>
      <c r="L20" s="1" t="b">
        <f t="shared" si="4"/>
        <v>1</v>
      </c>
      <c r="M20">
        <f t="shared" si="5"/>
        <v>5</v>
      </c>
      <c r="N20">
        <f t="shared" si="6"/>
        <v>2</v>
      </c>
      <c r="O20">
        <f t="shared" si="7"/>
        <v>8</v>
      </c>
    </row>
    <row r="21" spans="3:15" x14ac:dyDescent="0.2">
      <c r="C21" s="3">
        <v>18</v>
      </c>
      <c r="D21">
        <v>7</v>
      </c>
      <c r="E21" s="1" t="b">
        <f t="shared" si="2"/>
        <v>1</v>
      </c>
      <c r="F21">
        <f t="shared" si="3"/>
        <v>-3</v>
      </c>
      <c r="G21">
        <f t="shared" si="0"/>
        <v>8</v>
      </c>
      <c r="J21" s="3">
        <v>18</v>
      </c>
      <c r="K21">
        <v>10</v>
      </c>
      <c r="L21" s="1" t="b">
        <f t="shared" si="4"/>
        <v>1</v>
      </c>
      <c r="M21">
        <f t="shared" si="5"/>
        <v>5</v>
      </c>
      <c r="N21">
        <f t="shared" si="6"/>
        <v>3</v>
      </c>
      <c r="O21">
        <f t="shared" si="7"/>
        <v>8</v>
      </c>
    </row>
  </sheetData>
  <hyperlinks>
    <hyperlink ref="A1" location="main!A1" display="main" xr:uid="{596C39BC-DD71-4392-800F-93045D3DB2FC}"/>
    <hyperlink ref="A2" r:id="rId1" xr:uid="{19281CE1-2E5B-481A-9E95-C692C5B369E1}"/>
  </hyperlinks>
  <pageMargins left="0.7" right="0.7" top="0.75" bottom="0.75" header="0.3" footer="0.3"/>
  <pageSetup paperSize="9" orientation="portrait" r:id="rId2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342C-4561-4952-9669-D8EF548BC4DC}">
  <dimension ref="A1:Q14"/>
  <sheetViews>
    <sheetView zoomScale="175" zoomScaleNormal="175" workbookViewId="0">
      <selection activeCell="A2" sqref="A2"/>
    </sheetView>
  </sheetViews>
  <sheetFormatPr defaultRowHeight="14.25" x14ac:dyDescent="0.2"/>
  <cols>
    <col min="1" max="1" width="6.5" bestFit="1" customWidth="1"/>
    <col min="2" max="2" width="4.875" customWidth="1"/>
    <col min="3" max="3" width="3.25" customWidth="1"/>
    <col min="4" max="4" width="1.875" bestFit="1" customWidth="1"/>
    <col min="5" max="5" width="2.875" bestFit="1" customWidth="1"/>
    <col min="6" max="6" width="1.875" bestFit="1" customWidth="1"/>
    <col min="7" max="15" width="2.75" customWidth="1"/>
  </cols>
  <sheetData>
    <row r="1" spans="1:17" x14ac:dyDescent="0.2">
      <c r="A1" s="15" t="s">
        <v>142</v>
      </c>
      <c r="B1" s="15"/>
    </row>
    <row r="2" spans="1:17" x14ac:dyDescent="0.2">
      <c r="A2" s="15" t="s">
        <v>248</v>
      </c>
      <c r="G2" s="40" t="s">
        <v>227</v>
      </c>
      <c r="H2" s="40"/>
      <c r="I2" s="40"/>
      <c r="J2" s="40"/>
      <c r="K2" s="40"/>
      <c r="L2" s="40"/>
      <c r="M2" s="40"/>
      <c r="N2" s="40"/>
      <c r="O2" s="40"/>
    </row>
    <row r="3" spans="1:17" x14ac:dyDescent="0.2">
      <c r="G3" s="3">
        <v>1</v>
      </c>
      <c r="H3" s="3">
        <v>2</v>
      </c>
      <c r="I3" s="3">
        <v>3</v>
      </c>
      <c r="J3" s="3">
        <v>4</v>
      </c>
      <c r="K3" s="3">
        <v>5</v>
      </c>
      <c r="L3" s="3">
        <v>6</v>
      </c>
      <c r="M3" s="3">
        <v>7</v>
      </c>
      <c r="N3" s="3">
        <v>8</v>
      </c>
      <c r="O3" s="3">
        <v>9</v>
      </c>
      <c r="Q3" t="s">
        <v>44</v>
      </c>
    </row>
    <row r="4" spans="1:17" x14ac:dyDescent="0.2">
      <c r="C4" s="41" t="s">
        <v>26</v>
      </c>
      <c r="D4" s="3">
        <v>1</v>
      </c>
      <c r="E4">
        <v>2</v>
      </c>
      <c r="G4">
        <v>2</v>
      </c>
      <c r="Q4" t="s">
        <v>45</v>
      </c>
    </row>
    <row r="5" spans="1:17" x14ac:dyDescent="0.2">
      <c r="C5" s="41"/>
      <c r="D5" s="3">
        <v>2</v>
      </c>
      <c r="E5">
        <v>4</v>
      </c>
      <c r="G5">
        <f t="shared" ref="G5:G12" si="0">G4</f>
        <v>2</v>
      </c>
      <c r="H5">
        <f>IF($E5&gt;G4,$E5)</f>
        <v>4</v>
      </c>
      <c r="Q5" t="s">
        <v>46</v>
      </c>
    </row>
    <row r="6" spans="1:17" x14ac:dyDescent="0.2">
      <c r="C6" s="41"/>
      <c r="D6" s="3">
        <v>3</v>
      </c>
      <c r="E6">
        <v>10</v>
      </c>
      <c r="G6">
        <f t="shared" si="0"/>
        <v>2</v>
      </c>
      <c r="H6">
        <f t="shared" ref="H6:H11" si="1">H5</f>
        <v>4</v>
      </c>
      <c r="I6">
        <f>IF($E6&gt;H5,$E6)</f>
        <v>10</v>
      </c>
    </row>
    <row r="7" spans="1:17" x14ac:dyDescent="0.2">
      <c r="C7" s="41"/>
      <c r="D7" s="3">
        <v>4</v>
      </c>
      <c r="E7">
        <v>9</v>
      </c>
      <c r="G7">
        <f t="shared" si="0"/>
        <v>2</v>
      </c>
      <c r="H7">
        <f t="shared" si="1"/>
        <v>4</v>
      </c>
      <c r="I7" s="31">
        <f>E7</f>
        <v>9</v>
      </c>
      <c r="Q7" t="s">
        <v>228</v>
      </c>
    </row>
    <row r="8" spans="1:17" x14ac:dyDescent="0.2">
      <c r="C8" s="41"/>
      <c r="D8" s="3">
        <v>5</v>
      </c>
      <c r="E8">
        <v>7</v>
      </c>
      <c r="G8">
        <f t="shared" si="0"/>
        <v>2</v>
      </c>
      <c r="H8">
        <f t="shared" si="1"/>
        <v>4</v>
      </c>
      <c r="I8" s="31">
        <f>E8</f>
        <v>7</v>
      </c>
      <c r="Q8" t="s">
        <v>229</v>
      </c>
    </row>
    <row r="9" spans="1:17" x14ac:dyDescent="0.2">
      <c r="C9" s="41"/>
      <c r="D9" s="3">
        <v>6</v>
      </c>
      <c r="E9">
        <v>5</v>
      </c>
      <c r="G9">
        <f t="shared" si="0"/>
        <v>2</v>
      </c>
      <c r="H9">
        <f t="shared" si="1"/>
        <v>4</v>
      </c>
      <c r="I9" s="31">
        <f>E9</f>
        <v>5</v>
      </c>
      <c r="Q9" t="s">
        <v>230</v>
      </c>
    </row>
    <row r="10" spans="1:17" x14ac:dyDescent="0.2">
      <c r="C10" s="41"/>
      <c r="D10" s="3">
        <v>7</v>
      </c>
      <c r="E10">
        <v>6</v>
      </c>
      <c r="G10">
        <f t="shared" si="0"/>
        <v>2</v>
      </c>
      <c r="H10">
        <f t="shared" si="1"/>
        <v>4</v>
      </c>
      <c r="I10">
        <f>I9</f>
        <v>5</v>
      </c>
      <c r="J10">
        <f>IF($E10&gt;I9,$E10)</f>
        <v>6</v>
      </c>
      <c r="Q10" t="s">
        <v>231</v>
      </c>
    </row>
    <row r="11" spans="1:17" x14ac:dyDescent="0.2">
      <c r="C11" s="41"/>
      <c r="D11" s="3">
        <v>8</v>
      </c>
      <c r="E11">
        <v>8</v>
      </c>
      <c r="G11">
        <f t="shared" si="0"/>
        <v>2</v>
      </c>
      <c r="H11">
        <f t="shared" si="1"/>
        <v>4</v>
      </c>
      <c r="I11">
        <f>I10</f>
        <v>5</v>
      </c>
      <c r="J11">
        <f>J10</f>
        <v>6</v>
      </c>
      <c r="K11">
        <f>IF($E11&gt;J10,$E11)</f>
        <v>8</v>
      </c>
      <c r="Q11" t="s">
        <v>229</v>
      </c>
    </row>
    <row r="12" spans="1:17" x14ac:dyDescent="0.2">
      <c r="C12" s="41"/>
      <c r="D12" s="3">
        <v>9</v>
      </c>
      <c r="E12">
        <v>3</v>
      </c>
      <c r="G12">
        <f t="shared" si="0"/>
        <v>2</v>
      </c>
      <c r="H12" s="31">
        <f>E12</f>
        <v>3</v>
      </c>
      <c r="I12">
        <f>I11</f>
        <v>5</v>
      </c>
      <c r="J12">
        <f>J11</f>
        <v>6</v>
      </c>
      <c r="K12">
        <f>K11</f>
        <v>8</v>
      </c>
      <c r="Q12" t="s">
        <v>232</v>
      </c>
    </row>
    <row r="13" spans="1:17" x14ac:dyDescent="0.2">
      <c r="Q13" t="s">
        <v>233</v>
      </c>
    </row>
    <row r="14" spans="1:17" x14ac:dyDescent="0.2">
      <c r="Q14" s="31" t="s">
        <v>234</v>
      </c>
    </row>
  </sheetData>
  <mergeCells count="2">
    <mergeCell ref="G2:O2"/>
    <mergeCell ref="C4:C12"/>
  </mergeCells>
  <hyperlinks>
    <hyperlink ref="A1" location="main!A1" display="main" xr:uid="{C7544226-FD51-42FC-81F3-6C5C0C1EC7BE}"/>
    <hyperlink ref="A2" r:id="rId1" xr:uid="{B8320DF9-0290-4469-B2DA-502E3BF4AD33}"/>
  </hyperlinks>
  <pageMargins left="0.7" right="0.7" top="0.75" bottom="0.75" header="0.3" footer="0.3"/>
  <pageSetup paperSize="9" orientation="portrait" r:id="rId2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36393-795F-432F-AA98-F45802245E3B}">
  <dimension ref="A1:P9"/>
  <sheetViews>
    <sheetView zoomScale="190" zoomScaleNormal="190" workbookViewId="0"/>
  </sheetViews>
  <sheetFormatPr defaultRowHeight="14.25" x14ac:dyDescent="0.2"/>
  <cols>
    <col min="1" max="1" width="6.5" bestFit="1" customWidth="1"/>
    <col min="3" max="3" width="4.25" bestFit="1" customWidth="1"/>
    <col min="4" max="4" width="2.875" bestFit="1" customWidth="1"/>
    <col min="5" max="7" width="3.625" bestFit="1" customWidth="1"/>
    <col min="8" max="13" width="3.5" bestFit="1" customWidth="1"/>
    <col min="14" max="14" width="4.25" bestFit="1" customWidth="1"/>
    <col min="15" max="15" width="6" bestFit="1" customWidth="1"/>
    <col min="16" max="16" width="37.125" bestFit="1" customWidth="1"/>
  </cols>
  <sheetData>
    <row r="1" spans="1:16" x14ac:dyDescent="0.2">
      <c r="A1" s="15" t="s">
        <v>142</v>
      </c>
      <c r="N1" t="s">
        <v>243</v>
      </c>
      <c r="O1" s="32"/>
    </row>
    <row r="2" spans="1:16" x14ac:dyDescent="0.2">
      <c r="A2" s="15" t="s">
        <v>248</v>
      </c>
      <c r="C2" t="s">
        <v>94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  <c r="L2" s="3">
        <v>7</v>
      </c>
      <c r="M2" s="3">
        <v>8</v>
      </c>
      <c r="N2" s="3">
        <v>9</v>
      </c>
      <c r="O2" s="32"/>
    </row>
    <row r="3" spans="1:16" x14ac:dyDescent="0.2">
      <c r="D3" s="3">
        <v>0</v>
      </c>
      <c r="E3" s="32">
        <v>0</v>
      </c>
      <c r="F3" s="32">
        <v>0</v>
      </c>
      <c r="G3" s="32">
        <v>0</v>
      </c>
      <c r="H3" s="32">
        <v>0</v>
      </c>
      <c r="I3" s="32">
        <v>0</v>
      </c>
      <c r="J3" s="32">
        <v>0</v>
      </c>
      <c r="K3" s="32">
        <v>0</v>
      </c>
      <c r="L3" s="32">
        <v>0</v>
      </c>
      <c r="M3" s="32">
        <v>0</v>
      </c>
      <c r="N3" s="32">
        <v>0</v>
      </c>
      <c r="O3" s="32"/>
      <c r="P3" s="11" t="s">
        <v>244</v>
      </c>
    </row>
    <row r="4" spans="1:16" x14ac:dyDescent="0.2">
      <c r="C4">
        <v>2</v>
      </c>
      <c r="D4" s="3">
        <v>1</v>
      </c>
      <c r="E4" s="32">
        <v>0</v>
      </c>
      <c r="F4" s="32">
        <f t="shared" ref="F4:N9" ca="1" si="0">IF(F$2 &lt; $C4, F3, MAX(F3, OFFSET(F4, -1, -$C4) + 1))</f>
        <v>0</v>
      </c>
      <c r="G4" s="32">
        <f t="shared" ca="1" si="0"/>
        <v>1</v>
      </c>
      <c r="H4" s="32">
        <f t="shared" ca="1" si="0"/>
        <v>1</v>
      </c>
      <c r="I4" s="32">
        <f t="shared" ca="1" si="0"/>
        <v>1</v>
      </c>
      <c r="J4" s="32">
        <f t="shared" ca="1" si="0"/>
        <v>1</v>
      </c>
      <c r="K4" s="32">
        <f t="shared" ca="1" si="0"/>
        <v>1</v>
      </c>
      <c r="L4" s="32">
        <f t="shared" ca="1" si="0"/>
        <v>1</v>
      </c>
      <c r="M4" s="32">
        <f t="shared" ca="1" si="0"/>
        <v>1</v>
      </c>
      <c r="N4" s="32">
        <f t="shared" ca="1" si="0"/>
        <v>1</v>
      </c>
      <c r="O4" s="32"/>
      <c r="P4" s="15" t="s">
        <v>114</v>
      </c>
    </row>
    <row r="5" spans="1:16" x14ac:dyDescent="0.2">
      <c r="C5">
        <v>3</v>
      </c>
      <c r="D5" s="3">
        <v>2</v>
      </c>
      <c r="E5" s="32">
        <v>0</v>
      </c>
      <c r="F5" s="32">
        <f t="shared" ca="1" si="0"/>
        <v>0</v>
      </c>
      <c r="G5" s="32">
        <f t="shared" ca="1" si="0"/>
        <v>1</v>
      </c>
      <c r="H5" s="32">
        <f t="shared" ca="1" si="0"/>
        <v>1</v>
      </c>
      <c r="I5" s="32">
        <f t="shared" ca="1" si="0"/>
        <v>1</v>
      </c>
      <c r="J5" s="32">
        <f t="shared" ca="1" si="0"/>
        <v>2</v>
      </c>
      <c r="K5" s="32">
        <f t="shared" ca="1" si="0"/>
        <v>2</v>
      </c>
      <c r="L5" s="32">
        <f t="shared" ca="1" si="0"/>
        <v>2</v>
      </c>
      <c r="M5" s="32">
        <f t="shared" ca="1" si="0"/>
        <v>2</v>
      </c>
      <c r="N5" s="32">
        <f t="shared" ca="1" si="0"/>
        <v>2</v>
      </c>
      <c r="O5" s="32"/>
    </row>
    <row r="6" spans="1:16" x14ac:dyDescent="0.2">
      <c r="C6">
        <v>4</v>
      </c>
      <c r="D6" s="3">
        <v>3</v>
      </c>
      <c r="E6" s="32">
        <v>0</v>
      </c>
      <c r="F6" s="32">
        <f t="shared" ca="1" si="0"/>
        <v>0</v>
      </c>
      <c r="G6" s="32">
        <f t="shared" ca="1" si="0"/>
        <v>1</v>
      </c>
      <c r="H6" s="32">
        <f t="shared" ca="1" si="0"/>
        <v>1</v>
      </c>
      <c r="I6" s="32">
        <f t="shared" ca="1" si="0"/>
        <v>1</v>
      </c>
      <c r="J6" s="32">
        <f t="shared" ca="1" si="0"/>
        <v>2</v>
      </c>
      <c r="K6" s="32">
        <f t="shared" ca="1" si="0"/>
        <v>2</v>
      </c>
      <c r="L6" s="32">
        <f t="shared" ca="1" si="0"/>
        <v>2</v>
      </c>
      <c r="M6" s="32">
        <f t="shared" ca="1" si="0"/>
        <v>2</v>
      </c>
      <c r="N6" s="32">
        <f t="shared" ca="1" si="0"/>
        <v>3</v>
      </c>
      <c r="O6" s="32"/>
    </row>
    <row r="7" spans="1:16" x14ac:dyDescent="0.2">
      <c r="C7">
        <v>6</v>
      </c>
      <c r="D7" s="3">
        <v>4</v>
      </c>
      <c r="E7" s="32">
        <v>0</v>
      </c>
      <c r="F7" s="32">
        <f t="shared" ca="1" si="0"/>
        <v>0</v>
      </c>
      <c r="G7" s="32">
        <f t="shared" ca="1" si="0"/>
        <v>1</v>
      </c>
      <c r="H7" s="32">
        <f t="shared" ca="1" si="0"/>
        <v>1</v>
      </c>
      <c r="I7" s="32">
        <f t="shared" ca="1" si="0"/>
        <v>1</v>
      </c>
      <c r="J7" s="32">
        <f t="shared" ca="1" si="0"/>
        <v>2</v>
      </c>
      <c r="K7" s="32">
        <f t="shared" ca="1" si="0"/>
        <v>2</v>
      </c>
      <c r="L7" s="32">
        <f t="shared" ca="1" si="0"/>
        <v>2</v>
      </c>
      <c r="M7" s="32">
        <f t="shared" ca="1" si="0"/>
        <v>2</v>
      </c>
      <c r="N7" s="32">
        <f t="shared" ca="1" si="0"/>
        <v>3</v>
      </c>
      <c r="O7" s="32"/>
    </row>
    <row r="8" spans="1:16" x14ac:dyDescent="0.2">
      <c r="C8">
        <v>1</v>
      </c>
      <c r="D8" s="3">
        <v>5</v>
      </c>
      <c r="E8" s="32">
        <v>1</v>
      </c>
      <c r="F8" s="32">
        <f t="shared" ca="1" si="0"/>
        <v>1</v>
      </c>
      <c r="G8" s="32">
        <f t="shared" ca="1" si="0"/>
        <v>1</v>
      </c>
      <c r="H8" s="32">
        <f t="shared" ca="1" si="0"/>
        <v>2</v>
      </c>
      <c r="I8" s="32">
        <f t="shared" ca="1" si="0"/>
        <v>2</v>
      </c>
      <c r="J8" s="32">
        <f t="shared" ca="1" si="0"/>
        <v>2</v>
      </c>
      <c r="K8" s="32">
        <f t="shared" ca="1" si="0"/>
        <v>3</v>
      </c>
      <c r="L8" s="32">
        <f t="shared" ca="1" si="0"/>
        <v>3</v>
      </c>
      <c r="M8" s="32">
        <f t="shared" ca="1" si="0"/>
        <v>3</v>
      </c>
      <c r="N8" s="32">
        <f t="shared" ca="1" si="0"/>
        <v>3</v>
      </c>
      <c r="P8" s="4"/>
    </row>
    <row r="9" spans="1:16" x14ac:dyDescent="0.2">
      <c r="C9">
        <v>2</v>
      </c>
      <c r="D9" s="3">
        <v>6</v>
      </c>
      <c r="E9" s="32">
        <v>2</v>
      </c>
      <c r="F9" s="32">
        <f t="shared" ca="1" si="0"/>
        <v>1</v>
      </c>
      <c r="G9" s="32">
        <f t="shared" ca="1" si="0"/>
        <v>2</v>
      </c>
      <c r="H9" s="32">
        <f t="shared" ca="1" si="0"/>
        <v>2</v>
      </c>
      <c r="I9" s="32">
        <f t="shared" ca="1" si="0"/>
        <v>2</v>
      </c>
      <c r="J9" s="32">
        <f t="shared" ca="1" si="0"/>
        <v>3</v>
      </c>
      <c r="K9" s="32">
        <f t="shared" ca="1" si="0"/>
        <v>3</v>
      </c>
      <c r="L9" s="32">
        <f t="shared" ca="1" si="0"/>
        <v>3</v>
      </c>
      <c r="M9" s="32">
        <f t="shared" ca="1" si="0"/>
        <v>4</v>
      </c>
      <c r="N9" s="32">
        <f t="shared" ca="1" si="0"/>
        <v>4</v>
      </c>
      <c r="P9" s="4"/>
    </row>
  </sheetData>
  <hyperlinks>
    <hyperlink ref="A1" location="main!A1" display="main" xr:uid="{E7DCBEDD-9F68-4FC5-A458-D0444EE7D54B}"/>
    <hyperlink ref="P4" location="'5'!A1" display="תרמיל" xr:uid="{7D8039D9-1BFB-45DC-BB77-E870DD7B8756}"/>
    <hyperlink ref="A2" r:id="rId1" xr:uid="{1ADF04F0-B54A-49C3-8F83-98B430117F3F}"/>
  </hyperlinks>
  <printOptions headings="1" gridLines="1"/>
  <pageMargins left="0.70866141732283472" right="0.70866141732283472" top="0.74803149606299213" bottom="0.74803149606299213" header="0.31496062992125984" footer="0.31496062992125984"/>
  <pageSetup paperSize="9" orientation="landscape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977BEA-2659-4B4E-8B87-7C305D47539D}">
  <dimension ref="A1:P42"/>
  <sheetViews>
    <sheetView zoomScale="160" zoomScaleNormal="160" workbookViewId="0"/>
  </sheetViews>
  <sheetFormatPr defaultRowHeight="14.25" x14ac:dyDescent="0.2"/>
  <cols>
    <col min="1" max="1" width="6.5" bestFit="1" customWidth="1"/>
    <col min="3" max="4" width="3.375" customWidth="1"/>
    <col min="5" max="5" width="4.125" bestFit="1" customWidth="1"/>
    <col min="6" max="7" width="3.375" customWidth="1"/>
    <col min="8" max="8" width="4.75" bestFit="1" customWidth="1"/>
    <col min="9" max="9" width="3" customWidth="1"/>
    <col min="10" max="15" width="4.625" customWidth="1"/>
    <col min="16" max="16" width="9.125" customWidth="1"/>
    <col min="17" max="25" width="4.625" customWidth="1"/>
  </cols>
  <sheetData>
    <row r="1" spans="1:16" ht="15" x14ac:dyDescent="0.25">
      <c r="A1" s="15" t="s">
        <v>142</v>
      </c>
      <c r="G1" t="s">
        <v>222</v>
      </c>
      <c r="K1" s="10" t="s">
        <v>137</v>
      </c>
    </row>
    <row r="2" spans="1:16" ht="15" x14ac:dyDescent="0.25">
      <c r="A2" s="15" t="s">
        <v>248</v>
      </c>
      <c r="K2" s="10"/>
    </row>
    <row r="3" spans="1:16" x14ac:dyDescent="0.2">
      <c r="C3" t="s">
        <v>82</v>
      </c>
      <c r="D3" t="s">
        <v>79</v>
      </c>
      <c r="E3" t="s">
        <v>80</v>
      </c>
      <c r="F3" t="s">
        <v>81</v>
      </c>
      <c r="G3" t="s">
        <v>83</v>
      </c>
      <c r="H3" t="s">
        <v>4</v>
      </c>
      <c r="K3" t="s">
        <v>217</v>
      </c>
    </row>
    <row r="4" spans="1:16" x14ac:dyDescent="0.2">
      <c r="C4">
        <v>0</v>
      </c>
      <c r="H4">
        <v>0</v>
      </c>
    </row>
    <row r="5" spans="1:16" x14ac:dyDescent="0.2">
      <c r="C5" s="3">
        <v>1</v>
      </c>
      <c r="D5">
        <v>0</v>
      </c>
      <c r="E5">
        <v>4</v>
      </c>
      <c r="F5">
        <v>2</v>
      </c>
      <c r="G5">
        <v>0</v>
      </c>
      <c r="H5">
        <f t="shared" ref="H5:H10" ca="1" si="0">MAX(H4,F5+OFFSET(H5,G5-C5,0))</f>
        <v>2</v>
      </c>
      <c r="I5">
        <f ca="1">OFFSET(H5,G5-C5,0)</f>
        <v>0</v>
      </c>
      <c r="J5">
        <f>G5-C5</f>
        <v>-1</v>
      </c>
    </row>
    <row r="6" spans="1:16" x14ac:dyDescent="0.2">
      <c r="C6" s="3">
        <v>2</v>
      </c>
      <c r="D6">
        <v>1</v>
      </c>
      <c r="E6">
        <v>6</v>
      </c>
      <c r="F6">
        <v>4</v>
      </c>
      <c r="G6">
        <v>0</v>
      </c>
      <c r="H6">
        <f t="shared" ca="1" si="0"/>
        <v>4</v>
      </c>
      <c r="I6">
        <f ca="1">OFFSET(H6,G6-C6,0)</f>
        <v>0</v>
      </c>
      <c r="J6">
        <f>G6-C6</f>
        <v>-2</v>
      </c>
    </row>
    <row r="7" spans="1:16" x14ac:dyDescent="0.2">
      <c r="C7" s="3">
        <v>3</v>
      </c>
      <c r="D7">
        <v>5</v>
      </c>
      <c r="E7">
        <v>8</v>
      </c>
      <c r="F7">
        <v>4</v>
      </c>
      <c r="G7">
        <v>1</v>
      </c>
      <c r="H7">
        <f t="shared" ca="1" si="0"/>
        <v>6</v>
      </c>
      <c r="I7">
        <f t="shared" ref="I7:I10" ca="1" si="1">OFFSET(H7,G7-C7,0)</f>
        <v>2</v>
      </c>
      <c r="J7">
        <f t="shared" ref="J7:J10" si="2">G7-C7</f>
        <v>-2</v>
      </c>
    </row>
    <row r="8" spans="1:16" x14ac:dyDescent="0.2">
      <c r="C8" s="3">
        <v>4</v>
      </c>
      <c r="D8">
        <v>1</v>
      </c>
      <c r="E8">
        <v>9</v>
      </c>
      <c r="F8">
        <v>7</v>
      </c>
      <c r="G8">
        <v>0</v>
      </c>
      <c r="H8">
        <f t="shared" ca="1" si="0"/>
        <v>7</v>
      </c>
      <c r="I8">
        <f t="shared" ca="1" si="1"/>
        <v>0</v>
      </c>
      <c r="J8">
        <f t="shared" si="2"/>
        <v>-4</v>
      </c>
    </row>
    <row r="9" spans="1:16" x14ac:dyDescent="0.2">
      <c r="C9" s="3">
        <v>5</v>
      </c>
      <c r="D9">
        <v>9</v>
      </c>
      <c r="E9">
        <v>11</v>
      </c>
      <c r="F9">
        <v>2</v>
      </c>
      <c r="G9">
        <v>3</v>
      </c>
      <c r="H9">
        <f t="shared" ca="1" si="0"/>
        <v>8</v>
      </c>
      <c r="I9">
        <f t="shared" ca="1" si="1"/>
        <v>6</v>
      </c>
      <c r="J9">
        <f t="shared" si="2"/>
        <v>-2</v>
      </c>
    </row>
    <row r="10" spans="1:16" x14ac:dyDescent="0.2">
      <c r="C10" s="3">
        <v>6</v>
      </c>
      <c r="D10">
        <v>9</v>
      </c>
      <c r="E10">
        <v>12</v>
      </c>
      <c r="F10">
        <v>1</v>
      </c>
      <c r="G10">
        <v>3</v>
      </c>
      <c r="H10">
        <f t="shared" ca="1" si="0"/>
        <v>8</v>
      </c>
      <c r="I10">
        <f t="shared" ca="1" si="1"/>
        <v>6</v>
      </c>
      <c r="J10">
        <f t="shared" si="2"/>
        <v>-3</v>
      </c>
    </row>
    <row r="11" spans="1:16" x14ac:dyDescent="0.2">
      <c r="F11">
        <f>SUM(F5:F10)</f>
        <v>20</v>
      </c>
    </row>
    <row r="14" spans="1:16" ht="15" x14ac:dyDescent="0.25">
      <c r="A14" s="15" t="s">
        <v>248</v>
      </c>
      <c r="G14" t="s">
        <v>221</v>
      </c>
      <c r="K14" s="10" t="s">
        <v>89</v>
      </c>
    </row>
    <row r="15" spans="1:16" x14ac:dyDescent="0.2">
      <c r="O15" t="s">
        <v>84</v>
      </c>
      <c r="P15" t="s">
        <v>219</v>
      </c>
    </row>
    <row r="16" spans="1:16" x14ac:dyDescent="0.2">
      <c r="C16" t="s">
        <v>82</v>
      </c>
      <c r="D16" t="s">
        <v>85</v>
      </c>
      <c r="E16" t="s">
        <v>84</v>
      </c>
      <c r="F16" t="s">
        <v>23</v>
      </c>
      <c r="G16" t="s">
        <v>86</v>
      </c>
      <c r="K16" t="s">
        <v>218</v>
      </c>
      <c r="O16" t="s">
        <v>85</v>
      </c>
      <c r="P16" t="s">
        <v>220</v>
      </c>
    </row>
    <row r="17" spans="3:11" x14ac:dyDescent="0.2">
      <c r="C17" s="3">
        <v>1</v>
      </c>
      <c r="D17">
        <v>10</v>
      </c>
      <c r="E17">
        <v>11</v>
      </c>
      <c r="F17">
        <f>D17</f>
        <v>10</v>
      </c>
      <c r="G17">
        <f>MAX(0,F17-E17)</f>
        <v>0</v>
      </c>
      <c r="K17" t="s">
        <v>87</v>
      </c>
    </row>
    <row r="18" spans="3:11" x14ac:dyDescent="0.2">
      <c r="C18" s="3">
        <v>2</v>
      </c>
      <c r="D18">
        <v>15</v>
      </c>
      <c r="E18">
        <v>12</v>
      </c>
      <c r="F18">
        <f>F17+D18</f>
        <v>25</v>
      </c>
      <c r="G18">
        <f>MAX(0,F18-E18)</f>
        <v>13</v>
      </c>
    </row>
    <row r="20" spans="3:11" x14ac:dyDescent="0.2">
      <c r="C20" s="3">
        <v>1</v>
      </c>
      <c r="D20">
        <v>15</v>
      </c>
      <c r="E20">
        <v>12</v>
      </c>
      <c r="F20">
        <f>D20</f>
        <v>15</v>
      </c>
      <c r="G20">
        <f>MAX(0,F20-E20)</f>
        <v>3</v>
      </c>
      <c r="K20" t="s">
        <v>88</v>
      </c>
    </row>
    <row r="21" spans="3:11" x14ac:dyDescent="0.2">
      <c r="C21" s="3">
        <v>2</v>
      </c>
      <c r="D21">
        <v>10</v>
      </c>
      <c r="E21">
        <v>11</v>
      </c>
      <c r="F21">
        <f>F20+D21</f>
        <v>25</v>
      </c>
      <c r="G21">
        <f>MAX(0,F21-E21)</f>
        <v>14</v>
      </c>
    </row>
    <row r="23" spans="3:11" x14ac:dyDescent="0.2">
      <c r="C23" s="3">
        <v>1</v>
      </c>
      <c r="D23">
        <v>1</v>
      </c>
      <c r="E23">
        <v>100</v>
      </c>
      <c r="F23">
        <f>D23</f>
        <v>1</v>
      </c>
      <c r="G23">
        <f>MAX(0,F23-E23)</f>
        <v>0</v>
      </c>
      <c r="K23" t="s">
        <v>90</v>
      </c>
    </row>
    <row r="24" spans="3:11" x14ac:dyDescent="0.2">
      <c r="C24" s="3">
        <v>2</v>
      </c>
      <c r="D24">
        <v>10</v>
      </c>
      <c r="E24">
        <v>10</v>
      </c>
      <c r="F24">
        <f>F23+D24</f>
        <v>11</v>
      </c>
      <c r="G24">
        <f>MAX(0,F24-E24)</f>
        <v>1</v>
      </c>
    </row>
    <row r="25" spans="3:11" x14ac:dyDescent="0.2">
      <c r="H25" t="s">
        <v>92</v>
      </c>
    </row>
    <row r="26" spans="3:11" x14ac:dyDescent="0.2">
      <c r="C26" s="3">
        <v>1</v>
      </c>
      <c r="D26">
        <v>10</v>
      </c>
      <c r="E26">
        <v>10</v>
      </c>
      <c r="F26">
        <f>D26</f>
        <v>10</v>
      </c>
      <c r="G26">
        <f>MAX(0,F26-E26)</f>
        <v>0</v>
      </c>
      <c r="H26">
        <f>E26-D26</f>
        <v>0</v>
      </c>
      <c r="K26" t="s">
        <v>91</v>
      </c>
    </row>
    <row r="27" spans="3:11" x14ac:dyDescent="0.2">
      <c r="C27" s="3">
        <v>2</v>
      </c>
      <c r="D27">
        <v>1</v>
      </c>
      <c r="E27">
        <v>2</v>
      </c>
      <c r="F27">
        <f>F26+D27</f>
        <v>11</v>
      </c>
      <c r="G27">
        <f>MAX(0,F27-E27)</f>
        <v>9</v>
      </c>
      <c r="H27">
        <f>E27-D27</f>
        <v>1</v>
      </c>
    </row>
    <row r="29" spans="3:11" x14ac:dyDescent="0.2">
      <c r="C29" s="3">
        <v>1</v>
      </c>
      <c r="D29">
        <v>1</v>
      </c>
      <c r="E29">
        <v>2</v>
      </c>
      <c r="F29">
        <f>D29</f>
        <v>1</v>
      </c>
      <c r="G29">
        <f>MAX(0,F29-E29)</f>
        <v>0</v>
      </c>
      <c r="K29" s="4" t="s">
        <v>93</v>
      </c>
    </row>
    <row r="30" spans="3:11" x14ac:dyDescent="0.2">
      <c r="C30" s="3">
        <v>2</v>
      </c>
      <c r="D30">
        <v>10</v>
      </c>
      <c r="E30">
        <v>10</v>
      </c>
      <c r="F30">
        <f>F29+D30</f>
        <v>11</v>
      </c>
      <c r="G30">
        <f>MAX(0,F30-E30)</f>
        <v>1</v>
      </c>
    </row>
    <row r="33" spans="1:11" ht="15" x14ac:dyDescent="0.25">
      <c r="A33" s="15" t="s">
        <v>248</v>
      </c>
      <c r="G33" t="s">
        <v>224</v>
      </c>
      <c r="K33" s="10" t="s">
        <v>223</v>
      </c>
    </row>
    <row r="35" spans="1:11" x14ac:dyDescent="0.2">
      <c r="C35" t="s">
        <v>82</v>
      </c>
      <c r="D35" t="s">
        <v>227</v>
      </c>
      <c r="E35" t="s">
        <v>189</v>
      </c>
      <c r="F35" t="s">
        <v>29</v>
      </c>
    </row>
    <row r="36" spans="1:11" x14ac:dyDescent="0.2">
      <c r="K36" t="s">
        <v>225</v>
      </c>
    </row>
    <row r="37" spans="1:11" x14ac:dyDescent="0.2">
      <c r="C37" s="3">
        <v>0</v>
      </c>
      <c r="D37">
        <v>0</v>
      </c>
      <c r="E37">
        <v>4</v>
      </c>
      <c r="F37">
        <v>-1</v>
      </c>
      <c r="K37" t="s">
        <v>226</v>
      </c>
    </row>
    <row r="38" spans="1:11" x14ac:dyDescent="0.2">
      <c r="C38" s="3">
        <v>1</v>
      </c>
      <c r="D38">
        <v>1</v>
      </c>
      <c r="E38">
        <v>6</v>
      </c>
      <c r="F38">
        <v>-1</v>
      </c>
      <c r="J38" t="s">
        <v>260</v>
      </c>
    </row>
    <row r="39" spans="1:11" x14ac:dyDescent="0.2">
      <c r="C39" s="3">
        <v>2</v>
      </c>
      <c r="D39">
        <v>5</v>
      </c>
      <c r="E39">
        <v>8</v>
      </c>
      <c r="F39">
        <v>0</v>
      </c>
    </row>
    <row r="40" spans="1:11" x14ac:dyDescent="0.2">
      <c r="C40" s="3">
        <v>3</v>
      </c>
      <c r="D40">
        <v>1</v>
      </c>
      <c r="E40">
        <v>9</v>
      </c>
      <c r="F40">
        <v>-1</v>
      </c>
    </row>
    <row r="41" spans="1:11" x14ac:dyDescent="0.2">
      <c r="C41" s="3">
        <v>4</v>
      </c>
      <c r="D41">
        <v>9</v>
      </c>
      <c r="E41">
        <v>11</v>
      </c>
      <c r="F41">
        <v>2</v>
      </c>
    </row>
    <row r="42" spans="1:11" x14ac:dyDescent="0.2">
      <c r="C42" s="3">
        <v>5</v>
      </c>
      <c r="D42">
        <v>9</v>
      </c>
      <c r="E42">
        <v>12</v>
      </c>
      <c r="F42">
        <v>2</v>
      </c>
    </row>
  </sheetData>
  <hyperlinks>
    <hyperlink ref="A1" location="main!A1" display="main" xr:uid="{176480A0-37AD-48BD-9519-D34B8E88D240}"/>
    <hyperlink ref="A2" r:id="rId1" xr:uid="{529621F6-06C7-46FF-9CEB-0DF9F7845242}"/>
    <hyperlink ref="A14" r:id="rId2" xr:uid="{E1425030-3AF4-43EA-9A87-C10C23D5FB6A}"/>
    <hyperlink ref="A33" r:id="rId3" xr:uid="{76A80489-734C-4B08-98E4-7F5779DC9D76}"/>
  </hyperlinks>
  <pageMargins left="0.7" right="0.7" top="0.75" bottom="0.75" header="0.3" footer="0.3"/>
  <pageSetup paperSize="9" orientation="portrait" r:id="rId4"/>
  <drawing r:id="rId5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A865A-2C6E-4204-8297-2771FBFB3C79}">
  <dimension ref="A1:H6"/>
  <sheetViews>
    <sheetView zoomScale="220" zoomScaleNormal="220" workbookViewId="0">
      <selection activeCell="G6" sqref="G6"/>
    </sheetView>
  </sheetViews>
  <sheetFormatPr defaultRowHeight="14.25" x14ac:dyDescent="0.2"/>
  <cols>
    <col min="1" max="1" width="6.5" bestFit="1" customWidth="1"/>
    <col min="3" max="3" width="1.875" bestFit="1" customWidth="1"/>
    <col min="4" max="7" width="2.875" bestFit="1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</row>
    <row r="2" spans="1:8" x14ac:dyDescent="0.2">
      <c r="A2" s="15" t="s">
        <v>248</v>
      </c>
      <c r="C2" s="3">
        <v>0</v>
      </c>
      <c r="D2" s="12">
        <v>1</v>
      </c>
      <c r="E2">
        <v>0</v>
      </c>
      <c r="F2">
        <v>0</v>
      </c>
      <c r="G2">
        <v>0</v>
      </c>
    </row>
    <row r="3" spans="1:8" x14ac:dyDescent="0.2">
      <c r="C3" s="3">
        <v>1</v>
      </c>
      <c r="D3" s="12">
        <v>1</v>
      </c>
      <c r="E3">
        <f t="shared" ref="E3:G6" si="0">E2+$C2*D2</f>
        <v>0</v>
      </c>
      <c r="F3">
        <f t="shared" si="0"/>
        <v>0</v>
      </c>
      <c r="G3">
        <f t="shared" si="0"/>
        <v>0</v>
      </c>
    </row>
    <row r="4" spans="1:8" x14ac:dyDescent="0.2">
      <c r="C4" s="3">
        <v>2</v>
      </c>
      <c r="D4" s="12">
        <v>1</v>
      </c>
      <c r="E4">
        <f t="shared" si="0"/>
        <v>1</v>
      </c>
      <c r="F4">
        <f t="shared" si="0"/>
        <v>0</v>
      </c>
      <c r="G4">
        <f t="shared" si="0"/>
        <v>0</v>
      </c>
    </row>
    <row r="5" spans="1:8" x14ac:dyDescent="0.2">
      <c r="C5" s="3">
        <v>3</v>
      </c>
      <c r="D5" s="12">
        <v>1</v>
      </c>
      <c r="E5">
        <f t="shared" si="0"/>
        <v>3</v>
      </c>
      <c r="F5">
        <f t="shared" si="0"/>
        <v>2</v>
      </c>
      <c r="G5">
        <f t="shared" si="0"/>
        <v>0</v>
      </c>
    </row>
    <row r="6" spans="1:8" x14ac:dyDescent="0.2">
      <c r="C6" s="3">
        <v>4</v>
      </c>
      <c r="D6" s="12">
        <v>2</v>
      </c>
      <c r="E6">
        <f t="shared" si="0"/>
        <v>6</v>
      </c>
      <c r="F6">
        <f t="shared" si="0"/>
        <v>11</v>
      </c>
      <c r="G6">
        <f t="shared" si="0"/>
        <v>6</v>
      </c>
      <c r="H6" t="s">
        <v>242</v>
      </c>
    </row>
  </sheetData>
  <hyperlinks>
    <hyperlink ref="A1" location="main!A1" display="main" xr:uid="{E20B1021-9AA4-4DEB-A864-0DFF40A4A377}"/>
    <hyperlink ref="A2" r:id="rId1" xr:uid="{408EF7F5-F5C4-4C02-81D5-EC8DC2811BF9}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01546-CD1E-4F67-9CE8-43E6EE627652}">
  <dimension ref="A1:I16"/>
  <sheetViews>
    <sheetView zoomScale="175" zoomScaleNormal="175" workbookViewId="0"/>
  </sheetViews>
  <sheetFormatPr defaultRowHeight="14.25" x14ac:dyDescent="0.2"/>
  <cols>
    <col min="3" max="7" width="3.625" customWidth="1"/>
  </cols>
  <sheetData>
    <row r="1" spans="1:9" x14ac:dyDescent="0.2">
      <c r="A1" s="15" t="s">
        <v>142</v>
      </c>
    </row>
    <row r="2" spans="1:9" x14ac:dyDescent="0.2">
      <c r="A2" s="15" t="s">
        <v>248</v>
      </c>
      <c r="C2" t="s">
        <v>189</v>
      </c>
      <c r="I2" t="s">
        <v>191</v>
      </c>
    </row>
    <row r="3" spans="1:9" x14ac:dyDescent="0.2">
      <c r="D3" s="3">
        <v>0</v>
      </c>
      <c r="E3" s="3">
        <v>1</v>
      </c>
      <c r="F3" s="3">
        <v>2</v>
      </c>
      <c r="G3" s="3">
        <v>3</v>
      </c>
    </row>
    <row r="4" spans="1:9" x14ac:dyDescent="0.2">
      <c r="C4" s="3">
        <v>0</v>
      </c>
      <c r="D4">
        <v>0</v>
      </c>
      <c r="E4">
        <v>0</v>
      </c>
      <c r="F4">
        <v>0</v>
      </c>
      <c r="G4">
        <v>0</v>
      </c>
    </row>
    <row r="5" spans="1:9" x14ac:dyDescent="0.2">
      <c r="C5" s="3">
        <v>1</v>
      </c>
      <c r="D5">
        <v>20</v>
      </c>
      <c r="E5">
        <v>30</v>
      </c>
      <c r="F5">
        <v>60</v>
      </c>
      <c r="G5">
        <v>80</v>
      </c>
    </row>
    <row r="6" spans="1:9" x14ac:dyDescent="0.2">
      <c r="C6" s="3">
        <v>2</v>
      </c>
      <c r="D6">
        <v>0</v>
      </c>
      <c r="E6">
        <v>40</v>
      </c>
      <c r="F6">
        <v>50</v>
      </c>
      <c r="G6">
        <v>70</v>
      </c>
    </row>
    <row r="7" spans="1:9" x14ac:dyDescent="0.2">
      <c r="C7" s="3">
        <v>3</v>
      </c>
      <c r="D7">
        <v>15</v>
      </c>
      <c r="E7">
        <v>20</v>
      </c>
      <c r="F7">
        <v>40</v>
      </c>
      <c r="G7">
        <v>90</v>
      </c>
    </row>
    <row r="11" spans="1:9" x14ac:dyDescent="0.2">
      <c r="G11" t="s">
        <v>188</v>
      </c>
    </row>
    <row r="12" spans="1:9" x14ac:dyDescent="0.2">
      <c r="D12" s="3">
        <v>0</v>
      </c>
      <c r="E12" s="3">
        <v>1</v>
      </c>
      <c r="F12" s="3">
        <v>2</v>
      </c>
      <c r="G12" s="3">
        <v>3</v>
      </c>
    </row>
    <row r="13" spans="1:9" x14ac:dyDescent="0.2">
      <c r="C13" s="3">
        <v>0</v>
      </c>
      <c r="D13" s="12">
        <f>SUM(D$4:D4)</f>
        <v>0</v>
      </c>
      <c r="E13" s="12">
        <v>0</v>
      </c>
      <c r="F13" s="12">
        <v>0</v>
      </c>
      <c r="G13" s="12">
        <v>0</v>
      </c>
      <c r="H13" s="12"/>
    </row>
    <row r="14" spans="1:9" x14ac:dyDescent="0.2">
      <c r="C14" s="3">
        <v>1</v>
      </c>
      <c r="D14" s="12">
        <f>SUM(D$4:D5)</f>
        <v>20</v>
      </c>
      <c r="E14">
        <f>MAX(D5+E13,E5+D13)</f>
        <v>30</v>
      </c>
      <c r="F14">
        <f>MAX(D5+F13,E5+E13,F5+D13)</f>
        <v>60</v>
      </c>
      <c r="G14">
        <f>MAX(D5+G13,E5+F13,F5+E13,G5+D13)</f>
        <v>80</v>
      </c>
      <c r="H14" s="12" t="s">
        <v>32</v>
      </c>
    </row>
    <row r="15" spans="1:9" x14ac:dyDescent="0.2">
      <c r="C15" s="3">
        <v>2</v>
      </c>
      <c r="D15" s="12">
        <f>SUM(D$4:D6)</f>
        <v>20</v>
      </c>
      <c r="E15">
        <f>MAX(D6+E14,E6+D14)</f>
        <v>60</v>
      </c>
      <c r="F15">
        <f>MAX(D6+F14,E6+E14,F6+D14)</f>
        <v>70</v>
      </c>
      <c r="G15">
        <f>MAX(D6+G14,E6+F14,F6+E14,G6+D14)</f>
        <v>100</v>
      </c>
    </row>
    <row r="16" spans="1:9" x14ac:dyDescent="0.2">
      <c r="B16" t="s">
        <v>190</v>
      </c>
      <c r="C16" s="3">
        <v>3</v>
      </c>
      <c r="D16" s="12">
        <f>SUM(D$4:D7)</f>
        <v>35</v>
      </c>
      <c r="E16">
        <f>MAX(D7+E15,E7+D15)</f>
        <v>75</v>
      </c>
      <c r="F16">
        <f>MAX(D7+F15,E7+E15,F7+D15)</f>
        <v>85</v>
      </c>
      <c r="G16">
        <f>MAX(D7+G15,E7+F15,F7+E15,G7+D15)</f>
        <v>115</v>
      </c>
    </row>
  </sheetData>
  <hyperlinks>
    <hyperlink ref="A1" location="main!A1" display="main" xr:uid="{A39361C5-9860-4F89-8B8C-2284C2CC82BE}"/>
    <hyperlink ref="A2" r:id="rId1" xr:uid="{CCB63728-586C-4B75-B257-9A0E48541428}"/>
  </hyperlinks>
  <pageMargins left="0.7" right="0.7" top="0.75" bottom="0.75" header="0.3" footer="0.3"/>
  <ignoredErrors>
    <ignoredError sqref="D14:D15" formulaRange="1"/>
  </ignoredError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427EA4-126B-4834-B93A-EC46DE6C51D4}">
  <dimension ref="A1:M15"/>
  <sheetViews>
    <sheetView zoomScale="175" zoomScaleNormal="175" workbookViewId="0"/>
  </sheetViews>
  <sheetFormatPr defaultRowHeight="14.25" x14ac:dyDescent="0.2"/>
  <cols>
    <col min="3" max="4" width="3.125" customWidth="1"/>
    <col min="5" max="5" width="3.875" bestFit="1" customWidth="1"/>
    <col min="6" max="6" width="3.125" customWidth="1"/>
    <col min="7" max="7" width="4.875" bestFit="1" customWidth="1"/>
    <col min="9" max="10" width="3.125" customWidth="1"/>
    <col min="11" max="11" width="6" bestFit="1" customWidth="1"/>
    <col min="12" max="12" width="8.875" bestFit="1" customWidth="1"/>
    <col min="13" max="13" width="11.875" bestFit="1" customWidth="1"/>
  </cols>
  <sheetData>
    <row r="1" spans="1:13" x14ac:dyDescent="0.2">
      <c r="A1" s="15" t="s">
        <v>142</v>
      </c>
      <c r="D1" t="s">
        <v>176</v>
      </c>
      <c r="E1" t="s">
        <v>177</v>
      </c>
      <c r="F1" t="s">
        <v>178</v>
      </c>
      <c r="G1" t="s">
        <v>179</v>
      </c>
    </row>
    <row r="2" spans="1:13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</row>
    <row r="3" spans="1:13" x14ac:dyDescent="0.2">
      <c r="C3" t="s">
        <v>159</v>
      </c>
      <c r="D3">
        <v>5</v>
      </c>
      <c r="E3">
        <v>4</v>
      </c>
      <c r="F3">
        <v>6</v>
      </c>
      <c r="G3">
        <v>2</v>
      </c>
    </row>
    <row r="4" spans="1:13" x14ac:dyDescent="0.2">
      <c r="C4" t="s">
        <v>31</v>
      </c>
      <c r="D4">
        <v>4</v>
      </c>
      <c r="E4">
        <v>6</v>
      </c>
      <c r="F4">
        <v>2</v>
      </c>
      <c r="G4">
        <v>7</v>
      </c>
    </row>
    <row r="6" spans="1:13" x14ac:dyDescent="0.2">
      <c r="G6" t="s">
        <v>4</v>
      </c>
      <c r="M6" t="s">
        <v>186</v>
      </c>
    </row>
    <row r="7" spans="1:13" x14ac:dyDescent="0.2">
      <c r="D7" s="3">
        <v>0</v>
      </c>
      <c r="E7" s="3">
        <v>1</v>
      </c>
      <c r="F7" s="3">
        <v>2</v>
      </c>
      <c r="G7" s="3">
        <v>3</v>
      </c>
      <c r="J7" s="3">
        <v>0</v>
      </c>
      <c r="K7" s="3">
        <v>1</v>
      </c>
      <c r="L7" s="3">
        <v>2</v>
      </c>
      <c r="M7" s="3">
        <v>3</v>
      </c>
    </row>
    <row r="8" spans="1:13" x14ac:dyDescent="0.2">
      <c r="B8" s="12" t="s">
        <v>32</v>
      </c>
      <c r="C8" s="3">
        <v>0</v>
      </c>
      <c r="D8">
        <v>0</v>
      </c>
      <c r="E8" s="12">
        <f>D4*E4*D3</f>
        <v>120</v>
      </c>
      <c r="F8">
        <f>MIN(D8+F9+D3*D4*F4,E8+F10+D3*F3*F4)</f>
        <v>88</v>
      </c>
      <c r="G8">
        <f>MIN(D8+G9+D3*D4*G4,E8+G10+D3*E4*G4,F8+G11+D3*F4*G4)</f>
        <v>158</v>
      </c>
      <c r="I8" s="3">
        <v>0</v>
      </c>
      <c r="K8" t="s">
        <v>180</v>
      </c>
      <c r="L8" t="s">
        <v>183</v>
      </c>
      <c r="M8" t="s">
        <v>185</v>
      </c>
    </row>
    <row r="9" spans="1:13" x14ac:dyDescent="0.2">
      <c r="C9" s="3">
        <v>1</v>
      </c>
      <c r="E9">
        <v>0</v>
      </c>
      <c r="F9" s="12">
        <f>E3*E4*F4</f>
        <v>48</v>
      </c>
      <c r="G9">
        <f>MIN(E9+G10+E3*E4*G4,F9+G11+E3*G3*G4)</f>
        <v>104</v>
      </c>
      <c r="I9" s="3">
        <v>1</v>
      </c>
      <c r="L9" t="s">
        <v>181</v>
      </c>
      <c r="M9" t="s">
        <v>184</v>
      </c>
    </row>
    <row r="10" spans="1:13" x14ac:dyDescent="0.2">
      <c r="C10" s="3">
        <v>2</v>
      </c>
      <c r="F10">
        <v>0</v>
      </c>
      <c r="G10" s="12">
        <f>F3*F4*G4</f>
        <v>84</v>
      </c>
      <c r="I10" s="3">
        <v>2</v>
      </c>
      <c r="M10" t="s">
        <v>182</v>
      </c>
    </row>
    <row r="11" spans="1:13" x14ac:dyDescent="0.2">
      <c r="C11" s="3">
        <v>3</v>
      </c>
      <c r="G11">
        <v>0</v>
      </c>
      <c r="I11" s="3">
        <v>3</v>
      </c>
    </row>
    <row r="13" spans="1:13" x14ac:dyDescent="0.2">
      <c r="E13" t="s">
        <v>187</v>
      </c>
    </row>
    <row r="15" spans="1:13" x14ac:dyDescent="0.2">
      <c r="A15" s="15" t="s">
        <v>175</v>
      </c>
    </row>
  </sheetData>
  <phoneticPr fontId="11" type="noConversion"/>
  <hyperlinks>
    <hyperlink ref="A1" location="main!A1" display="main" xr:uid="{9D84BF69-739C-41D2-9FF6-0312C9EE4B64}"/>
    <hyperlink ref="A15" r:id="rId1" xr:uid="{3494C08B-C0A5-4E9B-85E3-945D2A1B8336}"/>
    <hyperlink ref="A2" r:id="rId2" xr:uid="{AE8E688C-CEE0-4027-94B1-A82A2EF6FCEE}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75B1D-B670-4913-89CD-14E789E42C10}">
  <dimension ref="A1:S27"/>
  <sheetViews>
    <sheetView zoomScaleNormal="100" workbookViewId="0"/>
  </sheetViews>
  <sheetFormatPr defaultRowHeight="14.25" x14ac:dyDescent="0.2"/>
  <cols>
    <col min="3" max="3" width="1.875" bestFit="1" customWidth="1"/>
    <col min="4" max="4" width="6.375" bestFit="1" customWidth="1"/>
    <col min="5" max="5" width="5.375" bestFit="1" customWidth="1"/>
    <col min="6" max="6" width="8.625" bestFit="1" customWidth="1"/>
    <col min="7" max="8" width="7.375" bestFit="1" customWidth="1"/>
    <col min="10" max="10" width="1.875" bestFit="1" customWidth="1"/>
    <col min="11" max="11" width="4.375" bestFit="1" customWidth="1"/>
    <col min="12" max="12" width="4.75" bestFit="1" customWidth="1"/>
    <col min="13" max="15" width="4.375" bestFit="1" customWidth="1"/>
    <col min="16" max="16" width="4.375" customWidth="1"/>
    <col min="17" max="17" width="3" customWidth="1"/>
  </cols>
  <sheetData>
    <row r="1" spans="1:19" x14ac:dyDescent="0.2">
      <c r="A1" s="15" t="s">
        <v>142</v>
      </c>
      <c r="D1" t="s">
        <v>151</v>
      </c>
      <c r="K1" t="s">
        <v>152</v>
      </c>
      <c r="S1">
        <v>0.5</v>
      </c>
    </row>
    <row r="2" spans="1:19" x14ac:dyDescent="0.2">
      <c r="A2" s="15" t="s">
        <v>248</v>
      </c>
      <c r="C2" t="s">
        <v>82</v>
      </c>
      <c r="D2" t="s">
        <v>0</v>
      </c>
      <c r="E2" t="s">
        <v>153</v>
      </c>
      <c r="F2" t="s">
        <v>154</v>
      </c>
      <c r="G2" t="s">
        <v>155</v>
      </c>
      <c r="H2" t="s">
        <v>156</v>
      </c>
      <c r="K2" s="16">
        <v>0</v>
      </c>
      <c r="L2" s="16">
        <v>1</v>
      </c>
      <c r="M2" s="16">
        <v>2</v>
      </c>
      <c r="N2" s="16">
        <v>3</v>
      </c>
      <c r="O2" s="16">
        <v>4</v>
      </c>
      <c r="P2" s="16">
        <v>5</v>
      </c>
    </row>
    <row r="3" spans="1:19" x14ac:dyDescent="0.2">
      <c r="C3">
        <v>0</v>
      </c>
      <c r="D3" s="17">
        <v>168</v>
      </c>
      <c r="E3" s="17">
        <v>70</v>
      </c>
      <c r="F3" s="18">
        <f>D3^2</f>
        <v>28224</v>
      </c>
      <c r="G3" s="18">
        <f>E3^2</f>
        <v>4900</v>
      </c>
      <c r="H3" s="18">
        <f t="shared" ref="H3:H8" si="0">D3*E3</f>
        <v>11760</v>
      </c>
      <c r="I3" s="18"/>
      <c r="J3" s="16">
        <v>0</v>
      </c>
      <c r="K3" s="19">
        <f t="shared" ref="K3:K8" si="1">(($D$3-D3)^2+($E$3-E3)^2)^$S$1</f>
        <v>0</v>
      </c>
      <c r="L3" s="19">
        <f>K4</f>
        <v>6.324555320336759</v>
      </c>
      <c r="M3" s="19">
        <f>K5</f>
        <v>15.620499351813308</v>
      </c>
      <c r="N3" s="19">
        <f>K6</f>
        <v>20.518284528683193</v>
      </c>
      <c r="O3" s="19">
        <f>K7</f>
        <v>21.470910553583888</v>
      </c>
      <c r="P3" s="19">
        <f>K8</f>
        <v>28.0178514522438</v>
      </c>
    </row>
    <row r="4" spans="1:19" x14ac:dyDescent="0.2">
      <c r="C4">
        <v>1</v>
      </c>
      <c r="D4" s="20">
        <v>174</v>
      </c>
      <c r="E4" s="20">
        <v>72</v>
      </c>
      <c r="F4" s="18">
        <f t="shared" ref="F4:G8" si="2">D4^2</f>
        <v>30276</v>
      </c>
      <c r="G4" s="18">
        <f t="shared" si="2"/>
        <v>5184</v>
      </c>
      <c r="H4" s="18">
        <f t="shared" si="0"/>
        <v>12528</v>
      </c>
      <c r="I4" s="18"/>
      <c r="J4" s="16">
        <v>1</v>
      </c>
      <c r="K4" s="19">
        <f t="shared" si="1"/>
        <v>6.324555320336759</v>
      </c>
      <c r="L4" s="19">
        <f>(($D$4-D4)^2+($E$4-E4)^2)^$S$1</f>
        <v>0</v>
      </c>
      <c r="M4" s="19">
        <f>L5</f>
        <v>10</v>
      </c>
      <c r="N4" s="19">
        <f>L6</f>
        <v>15.264337522473747</v>
      </c>
      <c r="O4" s="19">
        <f>L7</f>
        <v>15.264337522473747</v>
      </c>
      <c r="P4" s="19">
        <f>L8</f>
        <v>22.022715545545239</v>
      </c>
    </row>
    <row r="5" spans="1:19" x14ac:dyDescent="0.2">
      <c r="C5">
        <v>2</v>
      </c>
      <c r="D5" s="20">
        <v>180</v>
      </c>
      <c r="E5" s="20">
        <v>80</v>
      </c>
      <c r="F5" s="18">
        <f t="shared" si="2"/>
        <v>32400</v>
      </c>
      <c r="G5" s="18">
        <f t="shared" si="2"/>
        <v>6400</v>
      </c>
      <c r="H5" s="18">
        <f t="shared" si="0"/>
        <v>14400</v>
      </c>
      <c r="I5" s="18"/>
      <c r="J5" s="16">
        <v>2</v>
      </c>
      <c r="K5" s="19">
        <f t="shared" si="1"/>
        <v>15.620499351813308</v>
      </c>
      <c r="L5" s="19">
        <f>(($D$4-D5)^2+($E$4-E5)^2)^$S$1</f>
        <v>10</v>
      </c>
      <c r="M5" s="19">
        <f>(($D$5-D5)^2+($E$5-E5)^2)^$S$1</f>
        <v>0</v>
      </c>
      <c r="N5" s="19">
        <f>M6</f>
        <v>5.3851648071345037</v>
      </c>
      <c r="O5" s="19">
        <f>M7</f>
        <v>7</v>
      </c>
      <c r="P5" s="19">
        <f>M8</f>
        <v>12.529964086141668</v>
      </c>
    </row>
    <row r="6" spans="1:19" x14ac:dyDescent="0.2">
      <c r="C6">
        <v>3</v>
      </c>
      <c r="D6" s="20">
        <v>182</v>
      </c>
      <c r="E6" s="20">
        <v>85</v>
      </c>
      <c r="F6" s="18">
        <f t="shared" si="2"/>
        <v>33124</v>
      </c>
      <c r="G6" s="18">
        <f t="shared" si="2"/>
        <v>7225</v>
      </c>
      <c r="H6" s="18">
        <f t="shared" si="0"/>
        <v>15470</v>
      </c>
      <c r="I6" s="18"/>
      <c r="J6" s="16">
        <v>3</v>
      </c>
      <c r="K6" s="19">
        <f t="shared" si="1"/>
        <v>20.518284528683193</v>
      </c>
      <c r="L6" s="19">
        <f>(($D$4-D6)^2+($E$4-E6)^2)^$S$1</f>
        <v>15.264337522473747</v>
      </c>
      <c r="M6" s="19">
        <f>(($D$5-D6)^2+($E$5-E6)^2)^$S$1</f>
        <v>5.3851648071345037</v>
      </c>
      <c r="N6" s="19">
        <f>(($D$6-D6)^2+($E$6-E6)^2)^$S$1</f>
        <v>0</v>
      </c>
      <c r="O6" s="19">
        <f>N7</f>
        <v>7.0710678118654755</v>
      </c>
      <c r="P6" s="19">
        <f>N8</f>
        <v>9.0553851381374173</v>
      </c>
    </row>
    <row r="7" spans="1:19" x14ac:dyDescent="0.2">
      <c r="C7">
        <v>4</v>
      </c>
      <c r="D7" s="20">
        <v>187</v>
      </c>
      <c r="E7" s="20">
        <v>80</v>
      </c>
      <c r="F7" s="18">
        <f t="shared" si="2"/>
        <v>34969</v>
      </c>
      <c r="G7" s="18">
        <f t="shared" si="2"/>
        <v>6400</v>
      </c>
      <c r="H7" s="18">
        <f t="shared" si="0"/>
        <v>14960</v>
      </c>
      <c r="I7" s="18"/>
      <c r="J7" s="16">
        <v>4</v>
      </c>
      <c r="K7" s="19">
        <f t="shared" si="1"/>
        <v>21.470910553583888</v>
      </c>
      <c r="L7" s="19">
        <f>(($D$4-D7)^2+($E$4-E7)^2)^$S$1</f>
        <v>15.264337522473747</v>
      </c>
      <c r="M7" s="19">
        <f>(($D$5-D7)^2+($E$5-E7)^2)^$S$1</f>
        <v>7</v>
      </c>
      <c r="N7" s="19">
        <f>(($D$6-D7)^2+($E$6-E7)^2)^$S$1</f>
        <v>7.0710678118654755</v>
      </c>
      <c r="O7" s="19">
        <f>(($D$7-D7)^2+($E$7-E7)^2)^$S$1</f>
        <v>0</v>
      </c>
      <c r="P7" s="19">
        <f>O8</f>
        <v>7.2111025509279782</v>
      </c>
    </row>
    <row r="8" spans="1:19" x14ac:dyDescent="0.2">
      <c r="C8">
        <v>5</v>
      </c>
      <c r="D8" s="21">
        <v>191</v>
      </c>
      <c r="E8" s="21">
        <v>86</v>
      </c>
      <c r="F8" s="18">
        <f t="shared" si="2"/>
        <v>36481</v>
      </c>
      <c r="G8" s="18">
        <f t="shared" si="2"/>
        <v>7396</v>
      </c>
      <c r="H8" s="18">
        <f t="shared" si="0"/>
        <v>16426</v>
      </c>
      <c r="I8" s="18"/>
      <c r="J8" s="16">
        <v>5</v>
      </c>
      <c r="K8" s="19">
        <f t="shared" si="1"/>
        <v>28.0178514522438</v>
      </c>
      <c r="L8" s="19">
        <f>(($D$4-D8)^2+($E$4-E8)^2)^$S$1</f>
        <v>22.022715545545239</v>
      </c>
      <c r="M8" s="19">
        <f>(($D$5-D8)^2+($E$5-E8)^2)^$S$1</f>
        <v>12.529964086141668</v>
      </c>
      <c r="N8" s="19">
        <f>(($D$6-D8)^2+($E$6-E8)^2)^$S$1</f>
        <v>9.0553851381374173</v>
      </c>
      <c r="O8" s="19">
        <f>(($D$7-D8)^2+($E$7-E8)^2)^$S$1</f>
        <v>7.2111025509279782</v>
      </c>
      <c r="P8" s="19">
        <f>(($D$8-D8)^2+($E$8-E8)^2)^S1</f>
        <v>0</v>
      </c>
    </row>
    <row r="9" spans="1:19" x14ac:dyDescent="0.2">
      <c r="C9" s="16">
        <f>COUNT(C3:C8)</f>
        <v>6</v>
      </c>
      <c r="D9" s="22">
        <f>SUM(D3:D8)</f>
        <v>1082</v>
      </c>
      <c r="E9" s="22">
        <f>SUM(E3:E8)</f>
        <v>473</v>
      </c>
      <c r="F9" s="22">
        <f>SUM(F3:F8)</f>
        <v>195474</v>
      </c>
      <c r="G9" s="22">
        <f>SUM(G3:G8)</f>
        <v>37505</v>
      </c>
      <c r="H9" s="22">
        <f>SUM(H3:H8)</f>
        <v>85544</v>
      </c>
      <c r="I9" s="18"/>
      <c r="J9" s="18"/>
      <c r="K9" s="18"/>
    </row>
    <row r="10" spans="1:19" x14ac:dyDescent="0.2">
      <c r="C10" s="18"/>
      <c r="D10" s="18"/>
      <c r="E10" s="18"/>
      <c r="F10" s="18"/>
      <c r="G10" s="18"/>
      <c r="H10" s="18"/>
      <c r="I10" s="18"/>
      <c r="J10" s="18"/>
      <c r="K10" s="18"/>
    </row>
    <row r="11" spans="1:19" x14ac:dyDescent="0.2">
      <c r="D11" s="18" t="s">
        <v>0</v>
      </c>
      <c r="E11" s="18" t="s">
        <v>153</v>
      </c>
      <c r="F11" s="18" t="s">
        <v>157</v>
      </c>
      <c r="G11" s="18" t="s">
        <v>158</v>
      </c>
      <c r="H11" s="18" t="s">
        <v>159</v>
      </c>
      <c r="I11" s="18"/>
      <c r="J11" s="18"/>
      <c r="K11" s="18"/>
      <c r="L11" t="s">
        <v>160</v>
      </c>
    </row>
    <row r="12" spans="1:19" x14ac:dyDescent="0.2">
      <c r="D12" s="18">
        <f>D9/C9</f>
        <v>180.33333333333334</v>
      </c>
      <c r="E12" s="18">
        <f>E9/C9</f>
        <v>78.833333333333329</v>
      </c>
      <c r="F12" s="23">
        <f>(F9/C9-D12^2)^0.5</f>
        <v>7.673909622147427</v>
      </c>
      <c r="G12" s="23">
        <f>(G9/C9-E12^2)^0.5</f>
        <v>6.0115629322905368</v>
      </c>
      <c r="H12" s="23">
        <f>(H9-C9*D12*E12)/((F9-C9*D12^2)*(G9-C9*E12^2))^0.5</f>
        <v>0.88995460641829371</v>
      </c>
      <c r="I12" s="18"/>
      <c r="K12" s="16">
        <v>0</v>
      </c>
      <c r="L12" s="16">
        <v>1</v>
      </c>
      <c r="M12" s="16">
        <v>2</v>
      </c>
      <c r="N12" s="16">
        <v>3</v>
      </c>
      <c r="O12" s="16">
        <v>4</v>
      </c>
      <c r="P12" s="16">
        <v>5</v>
      </c>
    </row>
    <row r="13" spans="1:19" x14ac:dyDescent="0.2">
      <c r="J13" s="16">
        <v>0</v>
      </c>
      <c r="K13" s="19">
        <v>0</v>
      </c>
      <c r="L13" s="19">
        <f t="shared" ref="L13:L18" si="3">K3</f>
        <v>0</v>
      </c>
      <c r="M13" s="19"/>
      <c r="N13" s="19"/>
      <c r="O13" s="19"/>
      <c r="P13" s="19"/>
    </row>
    <row r="14" spans="1:19" x14ac:dyDescent="0.2">
      <c r="E14" t="s">
        <v>161</v>
      </c>
      <c r="F14" t="s">
        <v>26</v>
      </c>
      <c r="I14" s="24" t="s">
        <v>162</v>
      </c>
      <c r="J14" s="16">
        <v>1</v>
      </c>
      <c r="K14" s="19">
        <v>0</v>
      </c>
      <c r="L14" s="19">
        <f t="shared" si="3"/>
        <v>6.324555320336759</v>
      </c>
      <c r="M14" s="19"/>
      <c r="N14" s="19"/>
      <c r="O14" s="19"/>
      <c r="P14" s="19"/>
    </row>
    <row r="15" spans="1:19" x14ac:dyDescent="0.2">
      <c r="D15" t="s">
        <v>163</v>
      </c>
      <c r="E15" s="25">
        <f>H12*G12/F12</f>
        <v>0.69716981132080458</v>
      </c>
      <c r="F15" s="25">
        <f>E12-E15*D12</f>
        <v>-46.889622641518443</v>
      </c>
      <c r="J15" s="16">
        <v>2</v>
      </c>
      <c r="K15" s="19">
        <v>0</v>
      </c>
      <c r="L15" s="19">
        <f t="shared" si="3"/>
        <v>15.620499351813308</v>
      </c>
      <c r="M15" s="19">
        <f>L14+M4</f>
        <v>16.32455532033676</v>
      </c>
      <c r="N15" s="19"/>
      <c r="O15" s="19"/>
      <c r="P15" s="19"/>
    </row>
    <row r="16" spans="1:19" x14ac:dyDescent="0.2">
      <c r="J16" s="16">
        <v>3</v>
      </c>
      <c r="K16" s="19">
        <v>0</v>
      </c>
      <c r="L16" s="19">
        <f t="shared" si="3"/>
        <v>20.518284528683193</v>
      </c>
      <c r="M16" s="19">
        <f>MIN(L14+N4,L15+N5)</f>
        <v>21.005664158947813</v>
      </c>
      <c r="N16" s="19">
        <f>M15+N5</f>
        <v>21.709720127471265</v>
      </c>
      <c r="O16" s="19"/>
      <c r="P16" s="19"/>
    </row>
    <row r="17" spans="10:16" x14ac:dyDescent="0.2">
      <c r="J17" s="16">
        <v>4</v>
      </c>
      <c r="K17" s="19">
        <v>0</v>
      </c>
      <c r="L17" s="19">
        <f t="shared" si="3"/>
        <v>21.470910553583888</v>
      </c>
      <c r="M17" s="19">
        <f>MIN(L14+O4,L15+O5,L16+O6)</f>
        <v>21.588892842810505</v>
      </c>
      <c r="N17" s="19">
        <f>MIN(M15+O5,M16+O6)</f>
        <v>23.32455532033676</v>
      </c>
      <c r="O17" s="19">
        <f>N16+O6</f>
        <v>28.78078793933674</v>
      </c>
      <c r="P17" s="19"/>
    </row>
    <row r="18" spans="10:16" x14ac:dyDescent="0.2">
      <c r="J18" s="16">
        <v>5</v>
      </c>
      <c r="K18" s="19">
        <v>0</v>
      </c>
      <c r="L18" s="19">
        <f t="shared" si="3"/>
        <v>28.0178514522438</v>
      </c>
      <c r="M18" s="19">
        <f>MIN(L14+P4,L15+P5,L16+P6,L17+P7)</f>
        <v>28.150463437954976</v>
      </c>
      <c r="N18" s="19">
        <f>MIN(M15+P5,M16+P6,M17+P7)</f>
        <v>28.799995393738484</v>
      </c>
      <c r="O18" s="19">
        <f>MIN(N16+P6,N17+P7)</f>
        <v>30.535657871264739</v>
      </c>
      <c r="P18" s="19">
        <f>O17+P7</f>
        <v>35.991890490264716</v>
      </c>
    </row>
    <row r="20" spans="10:16" x14ac:dyDescent="0.2">
      <c r="L20" t="s">
        <v>164</v>
      </c>
      <c r="M20" s="19"/>
    </row>
    <row r="21" spans="10:16" x14ac:dyDescent="0.2">
      <c r="K21" s="16">
        <v>0</v>
      </c>
      <c r="L21" s="16">
        <v>1</v>
      </c>
      <c r="M21" s="16">
        <v>2</v>
      </c>
      <c r="N21" s="16">
        <v>3</v>
      </c>
      <c r="O21" s="16">
        <v>4</v>
      </c>
      <c r="P21" s="16">
        <v>5</v>
      </c>
    </row>
    <row r="22" spans="10:16" x14ac:dyDescent="0.2">
      <c r="J22" s="16">
        <v>0</v>
      </c>
      <c r="K22" s="26"/>
      <c r="L22" s="26"/>
      <c r="M22" s="26"/>
      <c r="N22" s="26"/>
      <c r="O22" s="26"/>
      <c r="P22" s="26"/>
    </row>
    <row r="23" spans="10:16" x14ac:dyDescent="0.2">
      <c r="J23" s="16">
        <v>1</v>
      </c>
      <c r="K23" s="26"/>
      <c r="L23" s="26">
        <v>0</v>
      </c>
      <c r="M23" s="26"/>
      <c r="N23" s="26"/>
      <c r="O23" s="26"/>
      <c r="P23" s="26"/>
    </row>
    <row r="24" spans="10:16" x14ac:dyDescent="0.2">
      <c r="J24" s="16">
        <v>2</v>
      </c>
      <c r="K24" s="26"/>
      <c r="L24" s="26">
        <v>0</v>
      </c>
      <c r="M24" s="26">
        <v>1</v>
      </c>
      <c r="N24" s="26"/>
      <c r="O24" s="26"/>
      <c r="P24" s="26"/>
    </row>
    <row r="25" spans="10:16" x14ac:dyDescent="0.2">
      <c r="J25" s="16">
        <v>3</v>
      </c>
      <c r="K25" s="26"/>
      <c r="L25" s="26">
        <v>0</v>
      </c>
      <c r="M25" s="26">
        <f>IF(M16=L14+N4,J23,J24)</f>
        <v>2</v>
      </c>
      <c r="N25" s="26">
        <v>2</v>
      </c>
      <c r="O25" s="26"/>
      <c r="P25" s="26"/>
    </row>
    <row r="26" spans="10:16" x14ac:dyDescent="0.2">
      <c r="J26" s="16">
        <v>4</v>
      </c>
      <c r="K26" s="26"/>
      <c r="L26" s="26">
        <v>0</v>
      </c>
      <c r="M26" s="26">
        <f>IF(M17=L14+O4,J23,IF(M17=L15+O5,J24,J25))</f>
        <v>1</v>
      </c>
      <c r="N26" s="26">
        <f>IF(N17=M15+O5,J24,J25)</f>
        <v>2</v>
      </c>
      <c r="O26" s="26">
        <v>3</v>
      </c>
      <c r="P26" s="26"/>
    </row>
    <row r="27" spans="10:16" x14ac:dyDescent="0.2">
      <c r="J27" s="16">
        <v>5</v>
      </c>
      <c r="K27" s="26"/>
      <c r="L27" s="26">
        <v>0</v>
      </c>
      <c r="M27" s="26">
        <f>IF(M18=L14+P4,J23,IF(M18=L15+P5,J24,IF(M18=L16+P6,J25,J26)))</f>
        <v>2</v>
      </c>
      <c r="N27" s="26">
        <f>IF(N18=M15+P5,J24,IF(N18=M16+P6,J25,J26))</f>
        <v>4</v>
      </c>
      <c r="O27" s="26">
        <f>IF(O18=N16+P6,J25,J26)</f>
        <v>4</v>
      </c>
      <c r="P27" s="26">
        <v>4</v>
      </c>
    </row>
  </sheetData>
  <hyperlinks>
    <hyperlink ref="A1" location="main!A1" display="main" xr:uid="{B9C3E989-7BB8-4935-ADF6-B55C288E985E}"/>
    <hyperlink ref="A2" r:id="rId1" xr:uid="{C77DA805-FB77-481A-91EE-95B6199221E3}"/>
  </hyperlinks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26D2E-D832-430B-B259-1559578EE02A}">
  <dimension ref="A1:T7"/>
  <sheetViews>
    <sheetView zoomScale="175" zoomScaleNormal="175" workbookViewId="0">
      <selection activeCell="A3" sqref="A3"/>
    </sheetView>
  </sheetViews>
  <sheetFormatPr defaultColWidth="3" defaultRowHeight="14.25" x14ac:dyDescent="0.2"/>
  <cols>
    <col min="1" max="1" width="6.5" bestFit="1" customWidth="1"/>
    <col min="7" max="7" width="2.875" bestFit="1" customWidth="1"/>
    <col min="9" max="9" width="3" bestFit="1" customWidth="1"/>
    <col min="10" max="10" width="5" customWidth="1"/>
    <col min="20" max="20" width="5" customWidth="1"/>
  </cols>
  <sheetData>
    <row r="1" spans="1:20" x14ac:dyDescent="0.2">
      <c r="A1" s="15" t="s">
        <v>142</v>
      </c>
      <c r="H1" t="s">
        <v>109</v>
      </c>
      <c r="J1" t="s">
        <v>106</v>
      </c>
      <c r="R1" t="s">
        <v>105</v>
      </c>
      <c r="T1" t="s">
        <v>106</v>
      </c>
    </row>
    <row r="2" spans="1:20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N2" s="3">
        <v>0</v>
      </c>
      <c r="O2" s="3">
        <v>1</v>
      </c>
      <c r="P2" s="3">
        <v>2</v>
      </c>
      <c r="Q2" s="3">
        <v>3</v>
      </c>
      <c r="R2" s="3">
        <v>4</v>
      </c>
    </row>
    <row r="3" spans="1:20" x14ac:dyDescent="0.2">
      <c r="A3" s="15" t="s">
        <v>248</v>
      </c>
      <c r="C3" s="3">
        <v>0</v>
      </c>
      <c r="D3" s="12"/>
      <c r="E3" s="13"/>
      <c r="G3" s="14"/>
      <c r="M3" s="3">
        <v>0</v>
      </c>
      <c r="N3" s="12"/>
      <c r="O3" s="13"/>
      <c r="Q3" s="14"/>
    </row>
    <row r="4" spans="1:20" x14ac:dyDescent="0.2">
      <c r="C4" s="3">
        <v>1</v>
      </c>
      <c r="E4" s="12">
        <v>1</v>
      </c>
      <c r="F4" s="13">
        <v>0</v>
      </c>
      <c r="G4" s="14"/>
      <c r="J4">
        <f>SUM(E4:H4)</f>
        <v>1</v>
      </c>
      <c r="M4" s="3">
        <v>1</v>
      </c>
      <c r="O4" s="12">
        <v>1</v>
      </c>
      <c r="P4" s="13">
        <v>0</v>
      </c>
      <c r="Q4" s="14"/>
      <c r="T4">
        <f>SUM(O4:R4)</f>
        <v>1</v>
      </c>
    </row>
    <row r="5" spans="1:20" ht="15" x14ac:dyDescent="0.25">
      <c r="C5" s="3">
        <v>2</v>
      </c>
      <c r="E5" s="12">
        <v>1</v>
      </c>
      <c r="F5" s="14">
        <f>F$2*(F4+E4)</f>
        <v>2</v>
      </c>
      <c r="G5" s="13">
        <v>0</v>
      </c>
      <c r="J5" s="9">
        <f>SUM(E5:H5)</f>
        <v>3</v>
      </c>
      <c r="M5" s="3">
        <v>2</v>
      </c>
      <c r="O5" s="12">
        <v>1</v>
      </c>
      <c r="P5" s="14">
        <f>P$2*P4+O4</f>
        <v>1</v>
      </c>
      <c r="Q5" s="13">
        <v>0</v>
      </c>
      <c r="T5" s="9">
        <f>SUM(O5:R5)</f>
        <v>2</v>
      </c>
    </row>
    <row r="6" spans="1:20" ht="15" x14ac:dyDescent="0.25">
      <c r="C6" s="3">
        <v>3</v>
      </c>
      <c r="E6" s="12">
        <v>1</v>
      </c>
      <c r="F6" s="14">
        <f>F$2*(F5+E5)</f>
        <v>6</v>
      </c>
      <c r="G6" s="14">
        <f>G$2*(G5+F5)</f>
        <v>6</v>
      </c>
      <c r="H6" s="13">
        <v>0</v>
      </c>
      <c r="J6" s="9">
        <f>SUM(E6:H6)</f>
        <v>13</v>
      </c>
      <c r="M6" s="3">
        <v>3</v>
      </c>
      <c r="O6" s="12">
        <v>1</v>
      </c>
      <c r="P6" s="14">
        <f>P$2*P5+O5</f>
        <v>3</v>
      </c>
      <c r="Q6" s="14">
        <f>Q$2*Q5+P5</f>
        <v>1</v>
      </c>
      <c r="R6" s="13">
        <v>0</v>
      </c>
      <c r="T6" s="9">
        <f>SUM(O6:R6)</f>
        <v>5</v>
      </c>
    </row>
    <row r="7" spans="1:20" ht="15" x14ac:dyDescent="0.25">
      <c r="C7" s="3">
        <v>4</v>
      </c>
      <c r="E7" s="12">
        <v>1</v>
      </c>
      <c r="F7" s="14">
        <f>F$2*(F6+E6)</f>
        <v>14</v>
      </c>
      <c r="G7" s="14">
        <f>G$2*(G6+F6)</f>
        <v>36</v>
      </c>
      <c r="H7" s="14">
        <f>H$2*(H6+G6)</f>
        <v>24</v>
      </c>
      <c r="J7" s="9">
        <f>SUM(E7:H7)</f>
        <v>75</v>
      </c>
      <c r="M7" s="3">
        <v>4</v>
      </c>
      <c r="O7" s="12">
        <v>1</v>
      </c>
      <c r="P7" s="14">
        <f>P$2*P6+O6</f>
        <v>7</v>
      </c>
      <c r="Q7" s="14">
        <f>Q$2*Q6+P6</f>
        <v>6</v>
      </c>
      <c r="R7" s="14">
        <f>R$2*R6+Q6</f>
        <v>1</v>
      </c>
      <c r="T7" s="9">
        <f>SUM(O7:R7)</f>
        <v>15</v>
      </c>
    </row>
  </sheetData>
  <hyperlinks>
    <hyperlink ref="A1" location="main!A1" display="main" xr:uid="{6A5FBA44-A0F4-4922-B2CC-F7F0029537B4}"/>
    <hyperlink ref="A2" r:id="rId1" xr:uid="{42BFC3C3-5AB2-4125-8FA4-3189E119823C}"/>
    <hyperlink ref="A3" r:id="rId2" xr:uid="{003D3055-A1DB-40A6-A82A-EF8491A2DEEE}"/>
  </hyperlinks>
  <pageMargins left="0.7" right="0.7" top="0.75" bottom="0.75" header="0.3" footer="0.3"/>
  <pageSetup paperSize="9" orientation="portrait" r:id="rId3"/>
  <drawing r:id="rId4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D98349-11FA-448F-9684-C0228D43CCFD}">
  <dimension ref="A1:H13"/>
  <sheetViews>
    <sheetView zoomScale="310" zoomScaleNormal="310" workbookViewId="0"/>
  </sheetViews>
  <sheetFormatPr defaultRowHeight="14.25" x14ac:dyDescent="0.2"/>
  <cols>
    <col min="1" max="1" width="6.5" bestFit="1" customWidth="1"/>
    <col min="2" max="2" width="3.875" customWidth="1"/>
    <col min="3" max="12" width="2.875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  <c r="H1" s="3">
        <v>4</v>
      </c>
    </row>
    <row r="2" spans="1:8" x14ac:dyDescent="0.2">
      <c r="A2" s="15" t="s">
        <v>248</v>
      </c>
      <c r="C2" s="3">
        <v>0</v>
      </c>
      <c r="D2">
        <v>0</v>
      </c>
      <c r="E2">
        <v>30</v>
      </c>
      <c r="F2">
        <v>30</v>
      </c>
      <c r="G2">
        <v>30</v>
      </c>
      <c r="H2">
        <v>30</v>
      </c>
    </row>
    <row r="3" spans="1:8" x14ac:dyDescent="0.2">
      <c r="C3" s="3">
        <v>1</v>
      </c>
      <c r="D3">
        <v>30</v>
      </c>
      <c r="E3">
        <f>E10+MIN(D3,E2,D2)</f>
        <v>3</v>
      </c>
      <c r="F3">
        <f t="shared" ref="F3:H6" si="0">F10+MIN(E3,F2,E2)</f>
        <v>8</v>
      </c>
      <c r="G3">
        <f t="shared" si="0"/>
        <v>8</v>
      </c>
      <c r="H3">
        <f t="shared" si="0"/>
        <v>16</v>
      </c>
    </row>
    <row r="4" spans="1:8" x14ac:dyDescent="0.2">
      <c r="C4" s="3">
        <v>2</v>
      </c>
      <c r="D4">
        <v>30</v>
      </c>
      <c r="E4">
        <f>E11+MIN(D4,E3,D3)</f>
        <v>3</v>
      </c>
      <c r="F4">
        <f t="shared" si="0"/>
        <v>6</v>
      </c>
      <c r="G4">
        <f t="shared" si="0"/>
        <v>13</v>
      </c>
      <c r="H4">
        <f t="shared" si="0"/>
        <v>9</v>
      </c>
    </row>
    <row r="5" spans="1:8" x14ac:dyDescent="0.2">
      <c r="C5" s="3">
        <v>3</v>
      </c>
      <c r="D5">
        <v>30</v>
      </c>
      <c r="E5">
        <f>E12+MIN(D5,E4,D4)</f>
        <v>7</v>
      </c>
      <c r="F5">
        <f t="shared" si="0"/>
        <v>9</v>
      </c>
      <c r="G5">
        <f t="shared" si="0"/>
        <v>8</v>
      </c>
      <c r="H5">
        <f t="shared" si="0"/>
        <v>14</v>
      </c>
    </row>
    <row r="6" spans="1:8" x14ac:dyDescent="0.2">
      <c r="C6" s="3">
        <v>4</v>
      </c>
      <c r="D6">
        <v>30</v>
      </c>
      <c r="E6">
        <f>E13+MIN(D6,E5,D5)</f>
        <v>13</v>
      </c>
      <c r="F6">
        <f t="shared" si="0"/>
        <v>8</v>
      </c>
      <c r="G6">
        <f t="shared" si="0"/>
        <v>17</v>
      </c>
      <c r="H6">
        <f t="shared" si="0"/>
        <v>9</v>
      </c>
    </row>
    <row r="8" spans="1:8" x14ac:dyDescent="0.2">
      <c r="D8" s="3">
        <v>0</v>
      </c>
      <c r="E8" s="3">
        <v>1</v>
      </c>
      <c r="F8" s="3">
        <v>2</v>
      </c>
      <c r="G8" s="3">
        <v>3</v>
      </c>
      <c r="H8" s="3">
        <v>4</v>
      </c>
    </row>
    <row r="9" spans="1:8" x14ac:dyDescent="0.2">
      <c r="C9" s="3">
        <v>0</v>
      </c>
      <c r="D9">
        <v>0</v>
      </c>
      <c r="E9">
        <v>0</v>
      </c>
      <c r="F9">
        <v>0</v>
      </c>
      <c r="G9">
        <v>0</v>
      </c>
      <c r="H9">
        <v>0</v>
      </c>
    </row>
    <row r="10" spans="1:8" x14ac:dyDescent="0.2">
      <c r="C10" s="3">
        <v>1</v>
      </c>
      <c r="D10">
        <v>0</v>
      </c>
      <c r="E10" s="27">
        <v>3</v>
      </c>
      <c r="F10">
        <v>5</v>
      </c>
      <c r="G10">
        <v>0</v>
      </c>
      <c r="H10">
        <v>8</v>
      </c>
    </row>
    <row r="11" spans="1:8" x14ac:dyDescent="0.2">
      <c r="C11" s="3">
        <v>2</v>
      </c>
      <c r="D11">
        <v>0</v>
      </c>
      <c r="E11" s="27">
        <v>0</v>
      </c>
      <c r="F11" s="27">
        <v>3</v>
      </c>
      <c r="G11">
        <v>7</v>
      </c>
      <c r="H11">
        <v>1</v>
      </c>
    </row>
    <row r="12" spans="1:8" x14ac:dyDescent="0.2">
      <c r="C12" s="3">
        <v>3</v>
      </c>
      <c r="D12">
        <v>0</v>
      </c>
      <c r="E12">
        <v>4</v>
      </c>
      <c r="F12">
        <v>6</v>
      </c>
      <c r="G12" s="27">
        <v>2</v>
      </c>
      <c r="H12">
        <v>6</v>
      </c>
    </row>
    <row r="13" spans="1:8" x14ac:dyDescent="0.2">
      <c r="C13" s="3">
        <v>4</v>
      </c>
      <c r="D13">
        <v>0</v>
      </c>
      <c r="E13">
        <v>6</v>
      </c>
      <c r="F13">
        <v>1</v>
      </c>
      <c r="G13">
        <v>9</v>
      </c>
      <c r="H13" s="27">
        <v>1</v>
      </c>
    </row>
  </sheetData>
  <hyperlinks>
    <hyperlink ref="A1" location="main!A1" display="main" xr:uid="{FCAA7369-AD8E-406E-B8F7-8CC4F98DF380}"/>
    <hyperlink ref="A2" r:id="rId1" xr:uid="{F719CBC9-B4A5-4F9D-A2DF-669036C0532A}"/>
  </hyperlinks>
  <pageMargins left="0.7" right="0.7" top="0.75" bottom="0.75" header="0.3" footer="0.3"/>
  <pageSetup paperSize="9" orientation="portrait" r:id="rId2"/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8D503-5A25-451E-B3D2-7B703DBF1B93}">
  <dimension ref="A1:A2"/>
  <sheetViews>
    <sheetView zoomScale="190" zoomScaleNormal="190" workbookViewId="0"/>
  </sheetViews>
  <sheetFormatPr defaultRowHeight="14.25" x14ac:dyDescent="0.2"/>
  <sheetData>
    <row r="1" spans="1:1" x14ac:dyDescent="0.2">
      <c r="A1" s="15" t="s">
        <v>142</v>
      </c>
    </row>
    <row r="2" spans="1:1" x14ac:dyDescent="0.2">
      <c r="A2" s="15" t="s">
        <v>248</v>
      </c>
    </row>
  </sheetData>
  <hyperlinks>
    <hyperlink ref="A1" location="main!A1" display="main" xr:uid="{81E17D73-743F-4581-B516-5ABD19DD3BCE}"/>
    <hyperlink ref="A2" r:id="rId1" xr:uid="{E40B3764-C91E-4FED-90D6-318438523D7B}"/>
  </hyperlinks>
  <pageMargins left="0.7" right="0.7" top="0.75" bottom="0.75" header="0.3" footer="0.3"/>
  <pageSetup paperSize="9" orientation="portrait" r:id="rId2"/>
  <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87BF6-BD37-44CA-BD87-A47A96CC79AE}">
  <dimension ref="A1:J23"/>
  <sheetViews>
    <sheetView zoomScale="70" zoomScaleNormal="70" workbookViewId="0"/>
  </sheetViews>
  <sheetFormatPr defaultRowHeight="14.25" x14ac:dyDescent="0.2"/>
  <sheetData>
    <row r="1" spans="1:10" x14ac:dyDescent="0.2">
      <c r="A1" s="15" t="s">
        <v>142</v>
      </c>
      <c r="E1" s="45" t="s">
        <v>262</v>
      </c>
      <c r="F1" s="46"/>
      <c r="G1" s="47"/>
    </row>
    <row r="2" spans="1:10" x14ac:dyDescent="0.2">
      <c r="A2" s="15" t="s">
        <v>248</v>
      </c>
      <c r="E2" s="42" t="s">
        <v>167</v>
      </c>
      <c r="F2" s="43"/>
      <c r="G2" s="44"/>
      <c r="H2" s="42" t="s">
        <v>258</v>
      </c>
      <c r="I2" s="43"/>
      <c r="J2" s="44"/>
    </row>
    <row r="3" spans="1:10" x14ac:dyDescent="0.2">
      <c r="A3" s="15" t="s">
        <v>248</v>
      </c>
      <c r="C3" t="s">
        <v>171</v>
      </c>
      <c r="D3" t="s">
        <v>174</v>
      </c>
      <c r="E3" s="34" t="s">
        <v>172</v>
      </c>
      <c r="F3" s="35" t="s">
        <v>173</v>
      </c>
      <c r="G3" s="36" t="s">
        <v>4</v>
      </c>
      <c r="H3" s="34" t="s">
        <v>172</v>
      </c>
      <c r="I3" s="35" t="s">
        <v>173</v>
      </c>
      <c r="J3" s="36" t="s">
        <v>4</v>
      </c>
    </row>
    <row r="4" spans="1:10" x14ac:dyDescent="0.2">
      <c r="C4">
        <v>5</v>
      </c>
      <c r="D4" t="b">
        <v>1</v>
      </c>
      <c r="E4" s="34">
        <v>1</v>
      </c>
      <c r="F4" s="35">
        <v>0</v>
      </c>
      <c r="G4" s="36">
        <f t="shared" ref="G4:G23" si="0">MAX(F4,E4)</f>
        <v>1</v>
      </c>
      <c r="H4" s="34">
        <v>1</v>
      </c>
      <c r="I4" s="35">
        <v>0</v>
      </c>
      <c r="J4" s="36">
        <f>MIN(I4,H4)</f>
        <v>0</v>
      </c>
    </row>
    <row r="5" spans="1:10" x14ac:dyDescent="0.2">
      <c r="C5">
        <v>6</v>
      </c>
      <c r="D5" t="b">
        <v>1</v>
      </c>
      <c r="E5" s="34">
        <v>1</v>
      </c>
      <c r="F5" s="35">
        <v>0</v>
      </c>
      <c r="G5" s="36">
        <f t="shared" si="0"/>
        <v>1</v>
      </c>
      <c r="H5" s="34">
        <v>1</v>
      </c>
      <c r="I5" s="35">
        <v>0</v>
      </c>
      <c r="J5" s="36">
        <f t="shared" ref="J5:J23" si="1">MIN(I5,H5)</f>
        <v>0</v>
      </c>
    </row>
    <row r="6" spans="1:10" x14ac:dyDescent="0.2">
      <c r="C6">
        <v>7</v>
      </c>
      <c r="D6" t="b">
        <v>1</v>
      </c>
      <c r="E6" s="34">
        <v>1</v>
      </c>
      <c r="F6" s="35">
        <v>0</v>
      </c>
      <c r="G6" s="36">
        <f t="shared" si="0"/>
        <v>1</v>
      </c>
      <c r="H6" s="34">
        <v>1</v>
      </c>
      <c r="I6" s="35">
        <v>0</v>
      </c>
      <c r="J6" s="36">
        <f t="shared" si="1"/>
        <v>0</v>
      </c>
    </row>
    <row r="7" spans="1:10" x14ac:dyDescent="0.2">
      <c r="C7">
        <v>8</v>
      </c>
      <c r="D7" t="b">
        <v>1</v>
      </c>
      <c r="E7" s="34">
        <v>1</v>
      </c>
      <c r="F7" s="35">
        <v>0</v>
      </c>
      <c r="G7" s="36">
        <f t="shared" si="0"/>
        <v>1</v>
      </c>
      <c r="H7" s="34">
        <v>1</v>
      </c>
      <c r="I7" s="35">
        <v>0</v>
      </c>
      <c r="J7" s="36">
        <f t="shared" si="1"/>
        <v>0</v>
      </c>
    </row>
    <row r="8" spans="1:10" x14ac:dyDescent="0.2">
      <c r="C8">
        <v>9</v>
      </c>
      <c r="D8" t="b">
        <v>1</v>
      </c>
      <c r="E8" s="34">
        <v>1</v>
      </c>
      <c r="F8" s="35">
        <v>0</v>
      </c>
      <c r="G8" s="36">
        <f t="shared" si="0"/>
        <v>1</v>
      </c>
      <c r="H8" s="34">
        <v>1</v>
      </c>
      <c r="I8" s="35">
        <v>0</v>
      </c>
      <c r="J8" s="36">
        <f t="shared" si="1"/>
        <v>0</v>
      </c>
    </row>
    <row r="9" spans="1:10" x14ac:dyDescent="0.2">
      <c r="C9">
        <v>1</v>
      </c>
      <c r="D9" t="b">
        <v>0</v>
      </c>
      <c r="E9" s="34">
        <f>1+SUM(F4:F8)</f>
        <v>1</v>
      </c>
      <c r="F9" s="35">
        <f>SUM(G4:G8)</f>
        <v>5</v>
      </c>
      <c r="G9" s="36">
        <f>MAX(F9,E9)</f>
        <v>5</v>
      </c>
      <c r="H9" s="34">
        <f>1+SUM(J4:J8)</f>
        <v>1</v>
      </c>
      <c r="I9" s="35">
        <f>SUM(H4:H8)</f>
        <v>5</v>
      </c>
      <c r="J9" s="36">
        <f t="shared" si="1"/>
        <v>1</v>
      </c>
    </row>
    <row r="10" spans="1:10" x14ac:dyDescent="0.2">
      <c r="C10">
        <v>10</v>
      </c>
      <c r="D10" t="b">
        <v>1</v>
      </c>
      <c r="E10" s="34">
        <v>1</v>
      </c>
      <c r="F10" s="35">
        <v>0</v>
      </c>
      <c r="G10" s="36">
        <f t="shared" si="0"/>
        <v>1</v>
      </c>
      <c r="H10" s="34">
        <v>1</v>
      </c>
      <c r="I10" s="35">
        <v>0</v>
      </c>
      <c r="J10" s="36">
        <f t="shared" si="1"/>
        <v>0</v>
      </c>
    </row>
    <row r="11" spans="1:10" x14ac:dyDescent="0.2">
      <c r="C11">
        <v>2</v>
      </c>
      <c r="D11" t="b">
        <v>0</v>
      </c>
      <c r="E11" s="34">
        <f>1+F10</f>
        <v>1</v>
      </c>
      <c r="F11" s="35">
        <f>G10</f>
        <v>1</v>
      </c>
      <c r="G11" s="36">
        <f t="shared" si="0"/>
        <v>1</v>
      </c>
      <c r="H11" s="34">
        <f>1+J10</f>
        <v>1</v>
      </c>
      <c r="I11" s="35">
        <f>H10</f>
        <v>1</v>
      </c>
      <c r="J11" s="36">
        <f t="shared" si="1"/>
        <v>1</v>
      </c>
    </row>
    <row r="12" spans="1:10" x14ac:dyDescent="0.2">
      <c r="C12">
        <v>11</v>
      </c>
      <c r="D12" t="b">
        <v>1</v>
      </c>
      <c r="E12" s="34">
        <v>1</v>
      </c>
      <c r="F12" s="35">
        <v>0</v>
      </c>
      <c r="G12" s="36">
        <f t="shared" si="0"/>
        <v>1</v>
      </c>
      <c r="H12" s="34">
        <v>1</v>
      </c>
      <c r="I12" s="35">
        <v>0</v>
      </c>
      <c r="J12" s="36">
        <f t="shared" si="1"/>
        <v>0</v>
      </c>
    </row>
    <row r="13" spans="1:10" x14ac:dyDescent="0.2">
      <c r="C13">
        <v>12</v>
      </c>
      <c r="D13" t="b">
        <v>1</v>
      </c>
      <c r="E13" s="34">
        <v>1</v>
      </c>
      <c r="F13" s="35">
        <v>0</v>
      </c>
      <c r="G13" s="36">
        <f t="shared" si="0"/>
        <v>1</v>
      </c>
      <c r="H13" s="34">
        <v>1</v>
      </c>
      <c r="I13" s="35">
        <v>0</v>
      </c>
      <c r="J13" s="36">
        <f t="shared" si="1"/>
        <v>0</v>
      </c>
    </row>
    <row r="14" spans="1:10" x14ac:dyDescent="0.2">
      <c r="C14">
        <v>3</v>
      </c>
      <c r="D14" t="b">
        <v>0</v>
      </c>
      <c r="E14" s="34">
        <f>1+SUM(F12:F13)</f>
        <v>1</v>
      </c>
      <c r="F14" s="35">
        <f>SUM(G12:G13)</f>
        <v>2</v>
      </c>
      <c r="G14" s="36">
        <f t="shared" si="0"/>
        <v>2</v>
      </c>
      <c r="H14" s="34">
        <f>1+SUM(J12:J13)</f>
        <v>1</v>
      </c>
      <c r="I14" s="35">
        <f>SUM(H12:H13)</f>
        <v>2</v>
      </c>
      <c r="J14" s="36">
        <f t="shared" si="1"/>
        <v>1</v>
      </c>
    </row>
    <row r="15" spans="1:10" x14ac:dyDescent="0.2">
      <c r="C15">
        <v>14</v>
      </c>
      <c r="D15" t="b">
        <v>1</v>
      </c>
      <c r="E15" s="34">
        <v>1</v>
      </c>
      <c r="F15" s="35">
        <v>0</v>
      </c>
      <c r="G15" s="36">
        <f t="shared" si="0"/>
        <v>1</v>
      </c>
      <c r="H15" s="34">
        <v>1</v>
      </c>
      <c r="I15" s="35">
        <v>0</v>
      </c>
      <c r="J15" s="36">
        <f t="shared" si="1"/>
        <v>0</v>
      </c>
    </row>
    <row r="16" spans="1:10" x14ac:dyDescent="0.2">
      <c r="C16">
        <v>15</v>
      </c>
      <c r="D16" t="b">
        <v>1</v>
      </c>
      <c r="E16" s="34">
        <v>1</v>
      </c>
      <c r="F16" s="35">
        <v>0</v>
      </c>
      <c r="G16" s="36">
        <f t="shared" si="0"/>
        <v>1</v>
      </c>
      <c r="H16" s="34">
        <v>1</v>
      </c>
      <c r="I16" s="35">
        <v>0</v>
      </c>
      <c r="J16" s="36">
        <f t="shared" si="1"/>
        <v>0</v>
      </c>
    </row>
    <row r="17" spans="3:10" x14ac:dyDescent="0.2">
      <c r="C17">
        <v>16</v>
      </c>
      <c r="D17" t="b">
        <v>1</v>
      </c>
      <c r="E17" s="34">
        <v>1</v>
      </c>
      <c r="F17" s="35">
        <v>0</v>
      </c>
      <c r="G17" s="36">
        <f t="shared" si="0"/>
        <v>1</v>
      </c>
      <c r="H17" s="34">
        <v>1</v>
      </c>
      <c r="I17" s="35">
        <v>0</v>
      </c>
      <c r="J17" s="36">
        <f t="shared" si="1"/>
        <v>0</v>
      </c>
    </row>
    <row r="18" spans="3:10" x14ac:dyDescent="0.2">
      <c r="C18">
        <v>17</v>
      </c>
      <c r="D18" t="b">
        <v>1</v>
      </c>
      <c r="E18" s="34">
        <v>1</v>
      </c>
      <c r="F18" s="35">
        <v>0</v>
      </c>
      <c r="G18" s="36">
        <f t="shared" si="0"/>
        <v>1</v>
      </c>
      <c r="H18" s="34">
        <v>1</v>
      </c>
      <c r="I18" s="35">
        <v>0</v>
      </c>
      <c r="J18" s="36">
        <f t="shared" si="1"/>
        <v>0</v>
      </c>
    </row>
    <row r="19" spans="3:10" x14ac:dyDescent="0.2">
      <c r="C19">
        <v>18</v>
      </c>
      <c r="D19" t="b">
        <v>1</v>
      </c>
      <c r="E19" s="34">
        <v>1</v>
      </c>
      <c r="F19" s="35">
        <v>0</v>
      </c>
      <c r="G19" s="36">
        <f t="shared" si="0"/>
        <v>1</v>
      </c>
      <c r="H19" s="34">
        <v>1</v>
      </c>
      <c r="I19" s="35">
        <v>0</v>
      </c>
      <c r="J19" s="36">
        <f t="shared" si="1"/>
        <v>0</v>
      </c>
    </row>
    <row r="20" spans="3:10" x14ac:dyDescent="0.2">
      <c r="C20">
        <v>19</v>
      </c>
      <c r="D20" t="b">
        <v>1</v>
      </c>
      <c r="E20" s="34">
        <v>1</v>
      </c>
      <c r="F20" s="35">
        <v>0</v>
      </c>
      <c r="G20" s="36">
        <f t="shared" si="0"/>
        <v>1</v>
      </c>
      <c r="H20" s="34">
        <v>1</v>
      </c>
      <c r="I20" s="35">
        <v>0</v>
      </c>
      <c r="J20" s="36">
        <f t="shared" si="1"/>
        <v>0</v>
      </c>
    </row>
    <row r="21" spans="3:10" x14ac:dyDescent="0.2">
      <c r="C21">
        <v>13</v>
      </c>
      <c r="D21" t="b">
        <v>0</v>
      </c>
      <c r="E21" s="34">
        <f>1+SUM(F15:F20)</f>
        <v>1</v>
      </c>
      <c r="F21" s="35">
        <f>SUM(G15:G20)</f>
        <v>6</v>
      </c>
      <c r="G21" s="36">
        <f t="shared" si="0"/>
        <v>6</v>
      </c>
      <c r="H21" s="34">
        <f>1+SUM(J15:J20)</f>
        <v>1</v>
      </c>
      <c r="I21" s="35">
        <f>SUM(H15:H20)</f>
        <v>6</v>
      </c>
      <c r="J21" s="36">
        <f t="shared" si="1"/>
        <v>1</v>
      </c>
    </row>
    <row r="22" spans="3:10" x14ac:dyDescent="0.2">
      <c r="C22">
        <v>4</v>
      </c>
      <c r="D22" t="b">
        <v>0</v>
      </c>
      <c r="E22" s="34">
        <f>1+F21</f>
        <v>7</v>
      </c>
      <c r="F22" s="35">
        <f>G21</f>
        <v>6</v>
      </c>
      <c r="G22" s="36">
        <f t="shared" si="0"/>
        <v>7</v>
      </c>
      <c r="H22" s="34">
        <f>1+J21</f>
        <v>2</v>
      </c>
      <c r="I22" s="35">
        <f>H21</f>
        <v>1</v>
      </c>
      <c r="J22" s="36">
        <f t="shared" si="1"/>
        <v>1</v>
      </c>
    </row>
    <row r="23" spans="3:10" x14ac:dyDescent="0.2">
      <c r="C23">
        <v>0</v>
      </c>
      <c r="D23" t="b">
        <v>0</v>
      </c>
      <c r="E23" s="37">
        <f>1+F22+F14+F11+F9</f>
        <v>15</v>
      </c>
      <c r="F23" s="38">
        <f>G22+G14+G11+G9</f>
        <v>15</v>
      </c>
      <c r="G23" s="39">
        <f t="shared" si="0"/>
        <v>15</v>
      </c>
      <c r="H23" s="37">
        <f>1+J22+J14+J11+J9</f>
        <v>5</v>
      </c>
      <c r="I23" s="38">
        <f>H22+H14+H11+H9</f>
        <v>5</v>
      </c>
      <c r="J23" s="39">
        <f t="shared" si="1"/>
        <v>5</v>
      </c>
    </row>
  </sheetData>
  <mergeCells count="3">
    <mergeCell ref="E2:G2"/>
    <mergeCell ref="H2:J2"/>
    <mergeCell ref="E1:G1"/>
  </mergeCells>
  <hyperlinks>
    <hyperlink ref="A1" location="main!A1" display="main" xr:uid="{D026C6C5-3B7E-4D0E-9B5A-29BE71938A8C}"/>
    <hyperlink ref="A2" r:id="rId1" xr:uid="{2E3D135A-B461-4F5C-82AA-FFA9644DF2C0}"/>
    <hyperlink ref="A3" r:id="rId2" xr:uid="{A509BE78-B4F6-4DE9-85BC-118002019299}"/>
  </hyperlinks>
  <pageMargins left="0.7" right="0.7" top="0.75" bottom="0.75" header="0.3" footer="0.3"/>
  <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DE646-18E0-493B-AEDA-9B0DC476F626}">
  <dimension ref="A1:Q15"/>
  <sheetViews>
    <sheetView zoomScale="175" zoomScaleNormal="175" workbookViewId="0"/>
  </sheetViews>
  <sheetFormatPr defaultRowHeight="14.25" x14ac:dyDescent="0.2"/>
  <cols>
    <col min="1" max="1" width="9" customWidth="1"/>
    <col min="3" max="9" width="2.875" customWidth="1"/>
    <col min="11" max="17" width="2.875" customWidth="1"/>
  </cols>
  <sheetData>
    <row r="1" spans="1:17" x14ac:dyDescent="0.2">
      <c r="A1" s="15" t="s">
        <v>142</v>
      </c>
      <c r="D1" t="s">
        <v>196</v>
      </c>
      <c r="L1" t="s">
        <v>197</v>
      </c>
    </row>
    <row r="2" spans="1:17" x14ac:dyDescent="0.2">
      <c r="A2" s="15" t="s">
        <v>248</v>
      </c>
    </row>
    <row r="3" spans="1:17" x14ac:dyDescent="0.2">
      <c r="E3" t="s">
        <v>192</v>
      </c>
      <c r="F3" t="s">
        <v>193</v>
      </c>
      <c r="G3" t="s">
        <v>194</v>
      </c>
      <c r="H3" t="s">
        <v>195</v>
      </c>
      <c r="I3" t="s">
        <v>194</v>
      </c>
      <c r="M3" t="s">
        <v>192</v>
      </c>
      <c r="N3" t="s">
        <v>193</v>
      </c>
      <c r="O3" t="s">
        <v>194</v>
      </c>
      <c r="P3" t="s">
        <v>195</v>
      </c>
      <c r="Q3" t="s">
        <v>194</v>
      </c>
    </row>
    <row r="4" spans="1:17" x14ac:dyDescent="0.2">
      <c r="E4" s="3">
        <v>0</v>
      </c>
      <c r="F4" s="3">
        <v>1</v>
      </c>
      <c r="G4" s="3">
        <v>2</v>
      </c>
      <c r="H4" s="3">
        <v>3</v>
      </c>
      <c r="I4" s="3">
        <v>4</v>
      </c>
      <c r="M4" s="3">
        <v>0</v>
      </c>
      <c r="N4" s="3">
        <v>1</v>
      </c>
      <c r="O4" s="3">
        <v>2</v>
      </c>
      <c r="P4" s="3">
        <v>3</v>
      </c>
      <c r="Q4" s="3">
        <v>4</v>
      </c>
    </row>
    <row r="5" spans="1:17" ht="15" x14ac:dyDescent="0.25">
      <c r="C5" t="s">
        <v>192</v>
      </c>
      <c r="D5" s="3">
        <v>0</v>
      </c>
      <c r="E5" s="12">
        <v>0</v>
      </c>
      <c r="G5">
        <f>E5*G7</f>
        <v>0</v>
      </c>
      <c r="I5" s="28">
        <f>(E5*Q7+M5*I7)+(G5*Q9+O5*I9)</f>
        <v>1</v>
      </c>
      <c r="K5" t="s">
        <v>192</v>
      </c>
      <c r="L5" s="3">
        <v>0</v>
      </c>
      <c r="M5" s="12">
        <v>1</v>
      </c>
      <c r="O5">
        <f>M5*O7+M5*G7+E5*O7</f>
        <v>1</v>
      </c>
      <c r="Q5">
        <f>(M5*Q7+M5*I7+E5*Q7)+(G5*I9+O5*Q9)</f>
        <v>1</v>
      </c>
    </row>
    <row r="6" spans="1:17" x14ac:dyDescent="0.2">
      <c r="B6" t="s">
        <v>199</v>
      </c>
      <c r="C6" t="s">
        <v>193</v>
      </c>
      <c r="D6" s="3">
        <v>1</v>
      </c>
      <c r="F6" s="12">
        <v>0</v>
      </c>
      <c r="K6" t="s">
        <v>193</v>
      </c>
      <c r="L6" s="3">
        <v>1</v>
      </c>
      <c r="N6" s="12">
        <v>1</v>
      </c>
    </row>
    <row r="7" spans="1:17" x14ac:dyDescent="0.2">
      <c r="C7" t="s">
        <v>194</v>
      </c>
      <c r="D7" s="3">
        <v>2</v>
      </c>
      <c r="G7" s="12">
        <v>1</v>
      </c>
      <c r="I7">
        <f>G7*Q9+O7*I9</f>
        <v>0</v>
      </c>
      <c r="K7" t="s">
        <v>194</v>
      </c>
      <c r="L7" s="3">
        <v>2</v>
      </c>
      <c r="O7" s="12">
        <v>0</v>
      </c>
      <c r="Q7">
        <f>G7*I9+O7*Q9</f>
        <v>1</v>
      </c>
    </row>
    <row r="8" spans="1:17" x14ac:dyDescent="0.2">
      <c r="B8" t="s">
        <v>198</v>
      </c>
      <c r="C8" t="s">
        <v>195</v>
      </c>
      <c r="D8" s="3">
        <v>3</v>
      </c>
      <c r="H8" s="12">
        <v>0</v>
      </c>
      <c r="K8" t="s">
        <v>195</v>
      </c>
      <c r="L8" s="3">
        <v>3</v>
      </c>
      <c r="P8" s="12">
        <v>1</v>
      </c>
    </row>
    <row r="9" spans="1:17" x14ac:dyDescent="0.2">
      <c r="C9" t="s">
        <v>194</v>
      </c>
      <c r="D9" s="3">
        <v>4</v>
      </c>
      <c r="I9" s="12">
        <v>1</v>
      </c>
      <c r="K9" t="s">
        <v>194</v>
      </c>
      <c r="L9" s="3">
        <v>4</v>
      </c>
      <c r="Q9" s="12">
        <v>0</v>
      </c>
    </row>
    <row r="12" spans="1:17" x14ac:dyDescent="0.2">
      <c r="C12" t="s">
        <v>206</v>
      </c>
      <c r="E12" t="s">
        <v>200</v>
      </c>
      <c r="K12" t="s">
        <v>206</v>
      </c>
      <c r="M12" t="s">
        <v>200</v>
      </c>
    </row>
    <row r="13" spans="1:17" x14ac:dyDescent="0.2">
      <c r="B13" t="s">
        <v>199</v>
      </c>
      <c r="D13" t="s">
        <v>193</v>
      </c>
      <c r="E13" t="s">
        <v>201</v>
      </c>
      <c r="L13" t="s">
        <v>193</v>
      </c>
      <c r="M13" t="s">
        <v>205</v>
      </c>
    </row>
    <row r="14" spans="1:17" x14ac:dyDescent="0.2">
      <c r="B14" t="s">
        <v>198</v>
      </c>
      <c r="D14" t="s">
        <v>195</v>
      </c>
      <c r="E14" t="s">
        <v>202</v>
      </c>
      <c r="L14" t="s">
        <v>195</v>
      </c>
      <c r="M14" t="s">
        <v>207</v>
      </c>
    </row>
    <row r="15" spans="1:17" x14ac:dyDescent="0.2">
      <c r="B15" t="s">
        <v>204</v>
      </c>
      <c r="D15" t="s">
        <v>203</v>
      </c>
      <c r="E15" t="s">
        <v>209</v>
      </c>
      <c r="L15" t="s">
        <v>203</v>
      </c>
      <c r="M15" t="s">
        <v>208</v>
      </c>
    </row>
  </sheetData>
  <hyperlinks>
    <hyperlink ref="A1" location="main!A1" display="main" xr:uid="{8709FFF0-D791-42A5-8D1C-93475B2AD991}"/>
    <hyperlink ref="A2" r:id="rId1" xr:uid="{5B07B1DC-C75B-4200-B4B9-FADDA8581B7B}"/>
  </hyperlinks>
  <pageMargins left="0.7" right="0.7" top="0.75" bottom="0.75" header="0.3" footer="0.3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546B4D-8C1C-4CF2-B7B5-98C545571A57}">
  <dimension ref="A1:Q16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3.875" customWidth="1"/>
    <col min="3" max="3" width="1.875" bestFit="1" customWidth="1"/>
    <col min="4" max="4" width="3" bestFit="1" customWidth="1"/>
    <col min="5" max="5" width="5.625" customWidth="1"/>
    <col min="6" max="6" width="12.125" bestFit="1" customWidth="1"/>
    <col min="7" max="10" width="7" bestFit="1" customWidth="1"/>
    <col min="11" max="13" width="5" bestFit="1" customWidth="1"/>
    <col min="14" max="14" width="7" bestFit="1" customWidth="1"/>
    <col min="15" max="17" width="5" bestFit="1" customWidth="1"/>
    <col min="18" max="18" width="7" bestFit="1" customWidth="1"/>
    <col min="19" max="20" width="5" bestFit="1" customWidth="1"/>
    <col min="21" max="23" width="4" bestFit="1" customWidth="1"/>
  </cols>
  <sheetData>
    <row r="1" spans="1:17" x14ac:dyDescent="0.2">
      <c r="A1" s="15" t="s">
        <v>142</v>
      </c>
    </row>
    <row r="2" spans="1:17" x14ac:dyDescent="0.2">
      <c r="A2" s="15" t="s">
        <v>248</v>
      </c>
    </row>
    <row r="4" spans="1:17" x14ac:dyDescent="0.2">
      <c r="A4" s="29" t="s">
        <v>259</v>
      </c>
    </row>
    <row r="5" spans="1:17" x14ac:dyDescent="0.2">
      <c r="A5" s="29">
        <v>1</v>
      </c>
      <c r="D5" s="3">
        <v>0</v>
      </c>
      <c r="E5" s="12">
        <v>1</v>
      </c>
    </row>
    <row r="6" spans="1:17" x14ac:dyDescent="0.2">
      <c r="A6" s="29">
        <v>3</v>
      </c>
      <c r="D6" s="3">
        <v>1</v>
      </c>
      <c r="E6">
        <f t="shared" ref="E6:E16" ca="1" si="0">OFFSET(E6, -$A$7, 0) + OFFSET(E6, -$A$6, 0) + OFFSET(E6, -$A$5, 0)</f>
        <v>1</v>
      </c>
      <c r="F6">
        <v>1</v>
      </c>
    </row>
    <row r="7" spans="1:17" x14ac:dyDescent="0.2">
      <c r="A7" s="29">
        <v>5</v>
      </c>
      <c r="D7" s="3">
        <v>2</v>
      </c>
      <c r="E7">
        <f t="shared" ca="1" si="0"/>
        <v>1</v>
      </c>
      <c r="F7">
        <f t="shared" ref="F7:F12" si="1">F6*10+1</f>
        <v>11</v>
      </c>
    </row>
    <row r="8" spans="1:17" x14ac:dyDescent="0.2">
      <c r="D8" s="3">
        <v>3</v>
      </c>
      <c r="E8">
        <f t="shared" ca="1" si="0"/>
        <v>2</v>
      </c>
      <c r="F8">
        <f t="shared" si="1"/>
        <v>111</v>
      </c>
      <c r="G8">
        <v>3</v>
      </c>
    </row>
    <row r="9" spans="1:17" x14ac:dyDescent="0.2">
      <c r="D9" s="3">
        <v>4</v>
      </c>
      <c r="E9">
        <f t="shared" ca="1" si="0"/>
        <v>3</v>
      </c>
      <c r="F9">
        <f t="shared" si="1"/>
        <v>1111</v>
      </c>
      <c r="G9">
        <v>31</v>
      </c>
      <c r="H9">
        <v>13</v>
      </c>
    </row>
    <row r="10" spans="1:17" x14ac:dyDescent="0.2">
      <c r="D10" s="3">
        <v>5</v>
      </c>
      <c r="E10">
        <f t="shared" ca="1" si="0"/>
        <v>5</v>
      </c>
      <c r="F10">
        <f t="shared" si="1"/>
        <v>11111</v>
      </c>
      <c r="G10">
        <v>311</v>
      </c>
      <c r="H10">
        <v>131</v>
      </c>
      <c r="I10">
        <v>113</v>
      </c>
      <c r="J10">
        <v>5</v>
      </c>
    </row>
    <row r="11" spans="1:17" x14ac:dyDescent="0.2">
      <c r="D11" s="3">
        <v>6</v>
      </c>
      <c r="E11">
        <f t="shared" ca="1" si="0"/>
        <v>8</v>
      </c>
      <c r="F11">
        <f t="shared" si="1"/>
        <v>111111</v>
      </c>
      <c r="G11">
        <f t="shared" ref="G11:I12" si="2">G10*10+1</f>
        <v>3111</v>
      </c>
      <c r="H11">
        <f t="shared" si="2"/>
        <v>1311</v>
      </c>
      <c r="I11">
        <f t="shared" si="2"/>
        <v>1131</v>
      </c>
      <c r="J11">
        <v>1113</v>
      </c>
      <c r="K11">
        <v>33</v>
      </c>
      <c r="L11">
        <v>15</v>
      </c>
      <c r="M11">
        <v>51</v>
      </c>
    </row>
    <row r="12" spans="1:17" x14ac:dyDescent="0.2">
      <c r="D12" s="3">
        <v>7</v>
      </c>
      <c r="E12">
        <f t="shared" ca="1" si="0"/>
        <v>12</v>
      </c>
      <c r="F12">
        <f t="shared" si="1"/>
        <v>1111111</v>
      </c>
      <c r="G12">
        <f t="shared" si="2"/>
        <v>31111</v>
      </c>
      <c r="H12">
        <f t="shared" si="2"/>
        <v>13111</v>
      </c>
      <c r="I12">
        <f t="shared" si="2"/>
        <v>11311</v>
      </c>
      <c r="J12">
        <f>J11*10+1</f>
        <v>11131</v>
      </c>
      <c r="K12">
        <f>K11*10+1</f>
        <v>331</v>
      </c>
      <c r="L12">
        <f>L11*10+1</f>
        <v>151</v>
      </c>
      <c r="M12">
        <f>M11*10+1</f>
        <v>511</v>
      </c>
      <c r="N12">
        <f>10000+J11</f>
        <v>11113</v>
      </c>
      <c r="O12">
        <f>100+K11</f>
        <v>133</v>
      </c>
      <c r="P12">
        <f>100+L11</f>
        <v>115</v>
      </c>
      <c r="Q12">
        <v>313</v>
      </c>
    </row>
    <row r="13" spans="1:17" x14ac:dyDescent="0.2">
      <c r="D13" s="3">
        <v>8</v>
      </c>
      <c r="E13">
        <f t="shared" ca="1" si="0"/>
        <v>19</v>
      </c>
    </row>
    <row r="14" spans="1:17" x14ac:dyDescent="0.2">
      <c r="D14" s="3">
        <v>9</v>
      </c>
      <c r="E14">
        <f t="shared" ca="1" si="0"/>
        <v>30</v>
      </c>
    </row>
    <row r="15" spans="1:17" x14ac:dyDescent="0.2">
      <c r="D15" s="3">
        <v>10</v>
      </c>
      <c r="E15">
        <f t="shared" ca="1" si="0"/>
        <v>47</v>
      </c>
    </row>
    <row r="16" spans="1:17" x14ac:dyDescent="0.2">
      <c r="D16" s="3">
        <v>11</v>
      </c>
      <c r="E16">
        <f t="shared" ca="1" si="0"/>
        <v>74</v>
      </c>
    </row>
  </sheetData>
  <hyperlinks>
    <hyperlink ref="A1" location="main!A1" display="main" xr:uid="{A45534E6-0929-486E-94B2-232E52E6F1A3}"/>
    <hyperlink ref="A2" r:id="rId1" xr:uid="{66B3D557-7CB2-4FE4-984C-1C4053DA8212}"/>
  </hyperlinks>
  <pageMargins left="0.7" right="0.7" top="0.75" bottom="0.75" header="0.3" footer="0.3"/>
  <pageSetup paperSize="9" orientation="portrait" r:id="rId2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C3362-AC69-4658-A06E-CD7C6453ECFC}">
  <dimension ref="A1:Y12"/>
  <sheetViews>
    <sheetView zoomScale="190" zoomScaleNormal="190" workbookViewId="0"/>
  </sheetViews>
  <sheetFormatPr defaultRowHeight="14.25" x14ac:dyDescent="0.2"/>
  <cols>
    <col min="1" max="1" width="6.5" bestFit="1" customWidth="1"/>
    <col min="2" max="2" width="3.875" customWidth="1"/>
    <col min="3" max="3" width="3" bestFit="1" customWidth="1"/>
    <col min="4" max="4" width="1.875" bestFit="1" customWidth="1"/>
    <col min="5" max="6" width="3" bestFit="1" customWidth="1"/>
    <col min="7" max="9" width="1.875" bestFit="1" customWidth="1"/>
    <col min="10" max="10" width="4.125" bestFit="1" customWidth="1"/>
    <col min="11" max="11" width="3" bestFit="1" customWidth="1"/>
    <col min="12" max="12" width="1.875" bestFit="1" customWidth="1"/>
    <col min="13" max="13" width="2.375" bestFit="1" customWidth="1"/>
    <col min="14" max="14" width="1.875" bestFit="1" customWidth="1"/>
    <col min="15" max="16" width="3" bestFit="1" customWidth="1"/>
    <col min="17" max="17" width="1.875" bestFit="1" customWidth="1"/>
    <col min="18" max="20" width="3" bestFit="1" customWidth="1"/>
    <col min="21" max="21" width="5" bestFit="1" customWidth="1"/>
    <col min="22" max="24" width="4" bestFit="1" customWidth="1"/>
  </cols>
  <sheetData>
    <row r="1" spans="1:25" x14ac:dyDescent="0.2">
      <c r="A1" s="15" t="s">
        <v>142</v>
      </c>
      <c r="G1" t="s">
        <v>214</v>
      </c>
    </row>
    <row r="2" spans="1:25" x14ac:dyDescent="0.2">
      <c r="A2" s="15" t="s">
        <v>248</v>
      </c>
      <c r="T2" t="s">
        <v>211</v>
      </c>
    </row>
    <row r="3" spans="1:25" x14ac:dyDescent="0.2">
      <c r="E3" t="s">
        <v>212</v>
      </c>
      <c r="F3" t="s">
        <v>211</v>
      </c>
      <c r="G3" t="s">
        <v>188</v>
      </c>
      <c r="M3">
        <v>9</v>
      </c>
      <c r="N3">
        <v>4</v>
      </c>
      <c r="O3">
        <v>13</v>
      </c>
      <c r="P3">
        <v>20</v>
      </c>
      <c r="Q3">
        <v>6</v>
      </c>
      <c r="R3">
        <v>30</v>
      </c>
      <c r="S3">
        <v>10</v>
      </c>
      <c r="T3">
        <v>12</v>
      </c>
    </row>
    <row r="4" spans="1:25" x14ac:dyDescent="0.2">
      <c r="E4" s="3">
        <v>0</v>
      </c>
      <c r="F4" s="3">
        <v>1</v>
      </c>
      <c r="G4" s="3">
        <v>2</v>
      </c>
      <c r="M4" s="3">
        <v>0</v>
      </c>
      <c r="N4" s="3">
        <v>1</v>
      </c>
      <c r="O4" s="3">
        <v>2</v>
      </c>
      <c r="P4" s="3">
        <v>3</v>
      </c>
      <c r="Q4" s="3">
        <v>4</v>
      </c>
      <c r="R4" s="3">
        <v>5</v>
      </c>
      <c r="S4" s="3">
        <v>6</v>
      </c>
      <c r="T4" s="3">
        <v>7</v>
      </c>
      <c r="Y4" s="30" t="s">
        <v>213</v>
      </c>
    </row>
    <row r="5" spans="1:25" x14ac:dyDescent="0.2">
      <c r="D5" s="3">
        <v>0</v>
      </c>
      <c r="E5">
        <v>55</v>
      </c>
      <c r="F5">
        <v>9</v>
      </c>
      <c r="G5">
        <v>2</v>
      </c>
      <c r="K5">
        <v>9</v>
      </c>
      <c r="L5" s="3">
        <v>0</v>
      </c>
      <c r="M5" s="30">
        <f>$G5</f>
        <v>2</v>
      </c>
    </row>
    <row r="6" spans="1:25" x14ac:dyDescent="0.2">
      <c r="D6" s="3">
        <v>1</v>
      </c>
      <c r="E6">
        <v>52</v>
      </c>
      <c r="F6">
        <v>4</v>
      </c>
      <c r="G6">
        <v>8</v>
      </c>
      <c r="K6">
        <v>4</v>
      </c>
      <c r="L6" s="3">
        <v>1</v>
      </c>
      <c r="M6" s="1">
        <f>IF($K6&lt;=M$3,$G6+M5,M5)</f>
        <v>10</v>
      </c>
      <c r="N6" s="30">
        <f>$G6</f>
        <v>8</v>
      </c>
      <c r="O6" s="1"/>
      <c r="P6" s="1"/>
      <c r="Q6" s="1"/>
      <c r="R6" s="1"/>
      <c r="S6" s="1"/>
      <c r="T6" s="1"/>
      <c r="Y6" t="s">
        <v>215</v>
      </c>
    </row>
    <row r="7" spans="1:25" x14ac:dyDescent="0.2">
      <c r="D7" s="3">
        <v>2</v>
      </c>
      <c r="E7">
        <v>49</v>
      </c>
      <c r="F7">
        <v>13</v>
      </c>
      <c r="G7">
        <v>5</v>
      </c>
      <c r="K7">
        <v>13</v>
      </c>
      <c r="L7" s="3">
        <v>2</v>
      </c>
      <c r="M7" s="1">
        <f>IF($K7&lt;=M$3,$G7+M6,M6)</f>
        <v>10</v>
      </c>
      <c r="N7" s="1">
        <f>IF($K7&lt;=N$3,$G7+N6,N6)</f>
        <v>8</v>
      </c>
      <c r="O7" s="30">
        <f>$G7</f>
        <v>5</v>
      </c>
      <c r="P7" s="1"/>
      <c r="Q7" s="1"/>
      <c r="R7" s="1"/>
      <c r="S7" s="1"/>
      <c r="T7" s="1"/>
    </row>
    <row r="8" spans="1:25" x14ac:dyDescent="0.2">
      <c r="D8" s="3">
        <v>3</v>
      </c>
      <c r="E8">
        <v>47</v>
      </c>
      <c r="F8">
        <v>20</v>
      </c>
      <c r="G8">
        <v>2</v>
      </c>
      <c r="K8">
        <v>20</v>
      </c>
      <c r="L8" s="3">
        <v>3</v>
      </c>
      <c r="M8" s="1">
        <f>IF($K8&lt;=M$3,$G8+M7,M7)</f>
        <v>10</v>
      </c>
      <c r="N8" s="1">
        <f>IF($K8&lt;=N$3,$G8+N7,N7)</f>
        <v>8</v>
      </c>
      <c r="O8" s="1">
        <f>IF($K8&lt;=O$3,$G8+O7,O7)</f>
        <v>5</v>
      </c>
      <c r="P8" s="30">
        <f>$G8</f>
        <v>2</v>
      </c>
      <c r="Q8" s="1"/>
      <c r="R8" s="1"/>
      <c r="S8" s="1"/>
      <c r="T8" s="1"/>
    </row>
    <row r="9" spans="1:25" x14ac:dyDescent="0.2">
      <c r="D9" s="3">
        <v>4</v>
      </c>
      <c r="E9">
        <v>40</v>
      </c>
      <c r="F9">
        <v>6</v>
      </c>
      <c r="G9">
        <v>3</v>
      </c>
      <c r="K9">
        <v>6</v>
      </c>
      <c r="L9" s="3">
        <v>4</v>
      </c>
      <c r="M9" s="1">
        <f t="shared" ref="M9:M12" si="0">IF($K9&lt;=M$3,$G9+M8,M8)</f>
        <v>13</v>
      </c>
      <c r="N9" s="1">
        <f t="shared" ref="N9:S12" si="1">IF($K9&lt;=N$3,$G9+N8,N8)</f>
        <v>8</v>
      </c>
      <c r="O9" s="1">
        <f t="shared" si="1"/>
        <v>8</v>
      </c>
      <c r="P9" s="1">
        <f t="shared" si="1"/>
        <v>5</v>
      </c>
      <c r="Q9" s="30">
        <f>$G9</f>
        <v>3</v>
      </c>
      <c r="R9" s="1"/>
      <c r="S9" s="1"/>
      <c r="T9" s="1"/>
    </row>
    <row r="10" spans="1:25" x14ac:dyDescent="0.2">
      <c r="D10" s="3">
        <v>5</v>
      </c>
      <c r="E10">
        <v>21</v>
      </c>
      <c r="F10">
        <v>30</v>
      </c>
      <c r="G10">
        <v>6</v>
      </c>
      <c r="K10">
        <v>30</v>
      </c>
      <c r="L10" s="3">
        <v>5</v>
      </c>
      <c r="M10" s="1">
        <f t="shared" si="0"/>
        <v>13</v>
      </c>
      <c r="N10" s="1">
        <f t="shared" si="1"/>
        <v>8</v>
      </c>
      <c r="O10" s="1">
        <f t="shared" si="1"/>
        <v>8</v>
      </c>
      <c r="P10" s="1">
        <f t="shared" si="1"/>
        <v>5</v>
      </c>
      <c r="Q10" s="1">
        <f t="shared" si="1"/>
        <v>3</v>
      </c>
      <c r="R10" s="30">
        <f>$G10</f>
        <v>6</v>
      </c>
      <c r="S10" s="1"/>
      <c r="T10" s="1"/>
    </row>
    <row r="11" spans="1:25" x14ac:dyDescent="0.2">
      <c r="D11" s="3">
        <v>6</v>
      </c>
      <c r="E11">
        <v>19</v>
      </c>
      <c r="F11">
        <v>10</v>
      </c>
      <c r="G11">
        <v>8</v>
      </c>
      <c r="K11">
        <v>10</v>
      </c>
      <c r="L11" s="3">
        <v>6</v>
      </c>
      <c r="M11" s="1">
        <f t="shared" si="0"/>
        <v>13</v>
      </c>
      <c r="N11" s="1">
        <f t="shared" si="1"/>
        <v>8</v>
      </c>
      <c r="O11" s="1">
        <f t="shared" si="1"/>
        <v>16</v>
      </c>
      <c r="P11" s="1">
        <f t="shared" si="1"/>
        <v>13</v>
      </c>
      <c r="Q11" s="1">
        <f t="shared" si="1"/>
        <v>3</v>
      </c>
      <c r="R11" s="1">
        <f t="shared" si="1"/>
        <v>14</v>
      </c>
      <c r="S11" s="30">
        <f>$G11</f>
        <v>8</v>
      </c>
      <c r="T11" s="1"/>
      <c r="Y11" t="s">
        <v>216</v>
      </c>
    </row>
    <row r="12" spans="1:25" ht="15" x14ac:dyDescent="0.25">
      <c r="D12" s="3">
        <v>7</v>
      </c>
      <c r="E12">
        <v>12</v>
      </c>
      <c r="F12">
        <v>12</v>
      </c>
      <c r="G12">
        <v>1</v>
      </c>
      <c r="K12">
        <v>12</v>
      </c>
      <c r="L12" s="3">
        <v>7</v>
      </c>
      <c r="M12" s="1">
        <f t="shared" si="0"/>
        <v>13</v>
      </c>
      <c r="N12" s="1">
        <f t="shared" si="1"/>
        <v>8</v>
      </c>
      <c r="O12" s="1">
        <f t="shared" si="1"/>
        <v>17</v>
      </c>
      <c r="P12" s="1">
        <f t="shared" si="1"/>
        <v>14</v>
      </c>
      <c r="Q12" s="1">
        <f t="shared" si="1"/>
        <v>3</v>
      </c>
      <c r="R12" s="1">
        <f t="shared" si="1"/>
        <v>15</v>
      </c>
      <c r="S12" s="1">
        <f t="shared" si="1"/>
        <v>8</v>
      </c>
      <c r="T12" s="30">
        <f>$G12</f>
        <v>1</v>
      </c>
      <c r="V12" s="28">
        <f>MAX(M12:T12)</f>
        <v>17</v>
      </c>
    </row>
  </sheetData>
  <sortState xmlns:xlrd2="http://schemas.microsoft.com/office/spreadsheetml/2017/richdata2" ref="E5:E12">
    <sortCondition descending="1" ref="E5:E12"/>
  </sortState>
  <hyperlinks>
    <hyperlink ref="A1" location="main!A1" display="main" xr:uid="{7D46938F-51E6-4CB2-AD83-9D17218D3E48}"/>
    <hyperlink ref="A2" r:id="rId1" xr:uid="{E4478FFF-CA50-4556-B9D0-874713BC2D3E}"/>
  </hyperlinks>
  <pageMargins left="0.7" right="0.7" top="0.75" bottom="0.75" header="0.3" footer="0.3"/>
  <pageSetup paperSize="9" orientation="portrait" r:id="rId2"/>
  <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C596B4-E0C9-48DC-BD7B-78611804A957}">
  <dimension ref="A1:R16"/>
  <sheetViews>
    <sheetView zoomScale="175" zoomScaleNormal="175" workbookViewId="0"/>
  </sheetViews>
  <sheetFormatPr defaultRowHeight="14.25" x14ac:dyDescent="0.2"/>
  <cols>
    <col min="1" max="1" width="4.875" bestFit="1" customWidth="1"/>
    <col min="2" max="2" width="3.875" customWidth="1"/>
    <col min="3" max="3" width="3" bestFit="1" customWidth="1"/>
    <col min="4" max="4" width="3.125" bestFit="1" customWidth="1"/>
    <col min="5" max="5" width="4.625" bestFit="1" customWidth="1"/>
    <col min="6" max="6" width="2.875" bestFit="1" customWidth="1"/>
    <col min="7" max="9" width="1.875" bestFit="1" customWidth="1"/>
    <col min="10" max="10" width="2.875" bestFit="1" customWidth="1"/>
    <col min="11" max="16" width="1.875" bestFit="1" customWidth="1"/>
    <col min="17" max="17" width="2.625" customWidth="1"/>
    <col min="18" max="18" width="20.5" customWidth="1"/>
    <col min="19" max="20" width="2.625" customWidth="1"/>
    <col min="21" max="21" width="5" bestFit="1" customWidth="1"/>
    <col min="22" max="24" width="4" bestFit="1" customWidth="1"/>
  </cols>
  <sheetData>
    <row r="1" spans="1:18" x14ac:dyDescent="0.2">
      <c r="A1" s="15" t="s">
        <v>142</v>
      </c>
      <c r="H1" s="40" t="s">
        <v>227</v>
      </c>
      <c r="I1" s="40"/>
      <c r="J1" s="40"/>
      <c r="K1" s="40"/>
      <c r="L1" s="40"/>
      <c r="M1" s="40"/>
      <c r="N1" s="40"/>
      <c r="O1" s="40"/>
      <c r="P1" s="40"/>
      <c r="R1" t="s">
        <v>239</v>
      </c>
    </row>
    <row r="2" spans="1:18" x14ac:dyDescent="0.2">
      <c r="E2" t="s">
        <v>237</v>
      </c>
      <c r="F2" t="s">
        <v>238</v>
      </c>
      <c r="H2" s="3">
        <v>1</v>
      </c>
      <c r="I2" s="3">
        <v>2</v>
      </c>
      <c r="J2" s="3">
        <v>3</v>
      </c>
      <c r="K2" s="3">
        <v>4</v>
      </c>
      <c r="L2" s="3">
        <v>5</v>
      </c>
      <c r="M2" s="3">
        <v>6</v>
      </c>
      <c r="N2" s="3">
        <v>7</v>
      </c>
      <c r="O2" s="3">
        <v>8</v>
      </c>
      <c r="P2" s="3">
        <v>9</v>
      </c>
      <c r="R2" s="15" t="s">
        <v>122</v>
      </c>
    </row>
    <row r="3" spans="1:18" x14ac:dyDescent="0.2">
      <c r="D3" s="41" t="s">
        <v>26</v>
      </c>
      <c r="E3" s="3">
        <v>1</v>
      </c>
      <c r="F3">
        <v>2</v>
      </c>
      <c r="H3">
        <v>2</v>
      </c>
    </row>
    <row r="4" spans="1:18" x14ac:dyDescent="0.2">
      <c r="D4" s="41"/>
      <c r="E4" s="3">
        <v>2</v>
      </c>
      <c r="F4">
        <v>4</v>
      </c>
      <c r="H4">
        <v>2</v>
      </c>
      <c r="I4">
        <v>4</v>
      </c>
    </row>
    <row r="5" spans="1:18" x14ac:dyDescent="0.2">
      <c r="D5" s="41"/>
      <c r="E5" s="3">
        <v>3</v>
      </c>
      <c r="F5">
        <v>10</v>
      </c>
      <c r="H5">
        <v>2</v>
      </c>
      <c r="I5">
        <v>4</v>
      </c>
      <c r="J5">
        <v>10</v>
      </c>
    </row>
    <row r="6" spans="1:18" x14ac:dyDescent="0.2">
      <c r="D6" s="41"/>
      <c r="E6" s="3">
        <v>4</v>
      </c>
      <c r="F6">
        <v>9</v>
      </c>
      <c r="H6">
        <v>2</v>
      </c>
      <c r="I6">
        <v>4</v>
      </c>
      <c r="J6" s="31">
        <v>9</v>
      </c>
      <c r="R6" t="s">
        <v>228</v>
      </c>
    </row>
    <row r="7" spans="1:18" x14ac:dyDescent="0.2">
      <c r="D7" s="41"/>
      <c r="E7" s="3">
        <v>5</v>
      </c>
      <c r="F7">
        <v>7</v>
      </c>
      <c r="H7">
        <v>2</v>
      </c>
      <c r="I7">
        <v>4</v>
      </c>
      <c r="J7" s="31">
        <v>7</v>
      </c>
      <c r="R7" t="s">
        <v>229</v>
      </c>
    </row>
    <row r="8" spans="1:18" x14ac:dyDescent="0.2">
      <c r="D8" s="41"/>
      <c r="E8" s="3">
        <v>6</v>
      </c>
      <c r="F8">
        <v>5</v>
      </c>
      <c r="H8">
        <v>2</v>
      </c>
      <c r="I8">
        <v>4</v>
      </c>
      <c r="J8" s="31">
        <v>5</v>
      </c>
      <c r="R8" t="s">
        <v>230</v>
      </c>
    </row>
    <row r="9" spans="1:18" x14ac:dyDescent="0.2">
      <c r="D9" s="41"/>
      <c r="E9" s="3">
        <v>7</v>
      </c>
      <c r="F9">
        <v>6</v>
      </c>
      <c r="H9">
        <v>2</v>
      </c>
      <c r="I9">
        <v>4</v>
      </c>
      <c r="J9">
        <v>5</v>
      </c>
      <c r="K9">
        <v>6</v>
      </c>
      <c r="R9" t="s">
        <v>231</v>
      </c>
    </row>
    <row r="10" spans="1:18" x14ac:dyDescent="0.2">
      <c r="D10" s="41"/>
      <c r="E10" s="3">
        <v>8</v>
      </c>
      <c r="F10">
        <v>8</v>
      </c>
      <c r="H10">
        <v>2</v>
      </c>
      <c r="I10">
        <v>4</v>
      </c>
      <c r="J10">
        <v>5</v>
      </c>
      <c r="K10">
        <v>6</v>
      </c>
      <c r="L10">
        <v>8</v>
      </c>
      <c r="R10" t="s">
        <v>229</v>
      </c>
    </row>
    <row r="11" spans="1:18" x14ac:dyDescent="0.2">
      <c r="D11" s="41"/>
      <c r="E11" s="3">
        <v>9</v>
      </c>
      <c r="F11">
        <v>3</v>
      </c>
      <c r="H11">
        <v>2</v>
      </c>
      <c r="I11" s="31">
        <v>3</v>
      </c>
      <c r="J11">
        <v>5</v>
      </c>
      <c r="K11">
        <v>6</v>
      </c>
      <c r="L11">
        <v>8</v>
      </c>
      <c r="R11" t="s">
        <v>232</v>
      </c>
    </row>
    <row r="12" spans="1:18" x14ac:dyDescent="0.2">
      <c r="R12" t="s">
        <v>233</v>
      </c>
    </row>
    <row r="13" spans="1:18" x14ac:dyDescent="0.2">
      <c r="R13" s="31" t="s">
        <v>234</v>
      </c>
    </row>
    <row r="15" spans="1:18" x14ac:dyDescent="0.2">
      <c r="R15" t="s">
        <v>240</v>
      </c>
    </row>
    <row r="16" spans="1:18" x14ac:dyDescent="0.2">
      <c r="R16" t="s">
        <v>241</v>
      </c>
    </row>
  </sheetData>
  <mergeCells count="2">
    <mergeCell ref="H1:P1"/>
    <mergeCell ref="D3:D11"/>
  </mergeCells>
  <hyperlinks>
    <hyperlink ref="A1" location="main!A1" display="main" xr:uid="{E0869CF6-88C0-486A-97EF-9DBF58F1A039}"/>
    <hyperlink ref="R2" location="'12'!A1" display="תת סדרה עולה מרבית" xr:uid="{A6671140-5F1C-4635-BD7D-6FB733BB6B13}"/>
  </hyperlink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692AE3-890D-4A03-94D0-C3A5BAF1D182}">
  <dimension ref="A1:J10"/>
  <sheetViews>
    <sheetView zoomScale="115" zoomScaleNormal="115" workbookViewId="0"/>
  </sheetViews>
  <sheetFormatPr defaultRowHeight="14.25" x14ac:dyDescent="0.2"/>
  <cols>
    <col min="10" max="10" width="22.125" bestFit="1" customWidth="1"/>
  </cols>
  <sheetData>
    <row r="1" spans="1:10" x14ac:dyDescent="0.2">
      <c r="A1" s="15" t="s">
        <v>142</v>
      </c>
      <c r="C1" t="s">
        <v>247</v>
      </c>
      <c r="D1" t="s">
        <v>174</v>
      </c>
      <c r="E1" t="s">
        <v>246</v>
      </c>
      <c r="F1" t="s">
        <v>172</v>
      </c>
      <c r="G1" t="s">
        <v>173</v>
      </c>
      <c r="H1" t="s">
        <v>4</v>
      </c>
      <c r="J1" t="s">
        <v>250</v>
      </c>
    </row>
    <row r="2" spans="1:10" x14ac:dyDescent="0.2">
      <c r="A2" s="15" t="s">
        <v>248</v>
      </c>
      <c r="C2">
        <v>6</v>
      </c>
      <c r="D2" s="33" t="b">
        <v>1</v>
      </c>
      <c r="E2" s="33">
        <v>70</v>
      </c>
      <c r="F2" s="33">
        <f t="shared" ref="F2:F6" si="0">E2 + IF(D2,0,SUM(G1))</f>
        <v>70</v>
      </c>
      <c r="G2" s="33">
        <v>0</v>
      </c>
      <c r="H2" s="33">
        <f t="shared" ref="H2:H10" si="1">MAX(G2,F2)</f>
        <v>70</v>
      </c>
      <c r="J2" s="15" t="s">
        <v>135</v>
      </c>
    </row>
    <row r="3" spans="1:10" x14ac:dyDescent="0.2">
      <c r="C3">
        <v>3</v>
      </c>
      <c r="D3" t="b">
        <v>0</v>
      </c>
      <c r="E3">
        <v>30</v>
      </c>
      <c r="F3">
        <f>SUM(G2)+E3</f>
        <v>30</v>
      </c>
      <c r="G3">
        <f>SUM(H2)</f>
        <v>70</v>
      </c>
      <c r="H3">
        <f t="shared" si="1"/>
        <v>70</v>
      </c>
    </row>
    <row r="4" spans="1:10" x14ac:dyDescent="0.2">
      <c r="C4">
        <v>4</v>
      </c>
      <c r="D4" s="33" t="b">
        <v>1</v>
      </c>
      <c r="E4" s="33">
        <v>200</v>
      </c>
      <c r="F4" s="33">
        <f t="shared" si="0"/>
        <v>200</v>
      </c>
      <c r="G4" s="33">
        <v>0</v>
      </c>
      <c r="H4" s="33">
        <f t="shared" si="1"/>
        <v>200</v>
      </c>
    </row>
    <row r="5" spans="1:10" x14ac:dyDescent="0.2">
      <c r="C5">
        <v>7</v>
      </c>
      <c r="D5" s="33" t="b">
        <v>1</v>
      </c>
      <c r="E5" s="33">
        <v>40</v>
      </c>
      <c r="F5" s="33">
        <f t="shared" si="0"/>
        <v>40</v>
      </c>
      <c r="G5" s="33">
        <v>0</v>
      </c>
      <c r="H5" s="33">
        <f t="shared" si="1"/>
        <v>40</v>
      </c>
    </row>
    <row r="6" spans="1:10" x14ac:dyDescent="0.2">
      <c r="C6">
        <v>8</v>
      </c>
      <c r="D6" s="33" t="b">
        <v>1</v>
      </c>
      <c r="E6" s="33">
        <v>50</v>
      </c>
      <c r="F6" s="33">
        <f t="shared" si="0"/>
        <v>50</v>
      </c>
      <c r="G6" s="33">
        <v>0</v>
      </c>
      <c r="H6" s="33">
        <f t="shared" si="1"/>
        <v>50</v>
      </c>
    </row>
    <row r="7" spans="1:10" x14ac:dyDescent="0.2">
      <c r="C7">
        <v>5</v>
      </c>
      <c r="D7" t="b">
        <v>0</v>
      </c>
      <c r="E7">
        <v>80</v>
      </c>
      <c r="F7">
        <f>SUM(G5:G6)+E7</f>
        <v>80</v>
      </c>
      <c r="G7">
        <f>SUM(H5:H6)</f>
        <v>90</v>
      </c>
      <c r="H7">
        <f t="shared" ref="H7" si="2">MAX(G7,F7)</f>
        <v>90</v>
      </c>
    </row>
    <row r="8" spans="1:10" x14ac:dyDescent="0.2">
      <c r="C8">
        <v>1</v>
      </c>
      <c r="D8" t="b">
        <v>0</v>
      </c>
      <c r="E8">
        <v>60</v>
      </c>
      <c r="F8">
        <f>SUM(G7,G4,G3)+E8</f>
        <v>220</v>
      </c>
      <c r="G8">
        <f>SUM(H7,H4,H3)</f>
        <v>360</v>
      </c>
      <c r="H8">
        <f>MAX(G8,F8)</f>
        <v>360</v>
      </c>
    </row>
    <row r="9" spans="1:10" x14ac:dyDescent="0.2">
      <c r="C9">
        <v>2</v>
      </c>
      <c r="D9" s="33" t="b">
        <v>1</v>
      </c>
      <c r="E9" s="33">
        <v>80</v>
      </c>
      <c r="F9" s="33">
        <f>E9 + IF(D9,0,SUM(G8))</f>
        <v>80</v>
      </c>
      <c r="G9" s="33">
        <v>0</v>
      </c>
      <c r="H9" s="33">
        <f t="shared" si="1"/>
        <v>80</v>
      </c>
    </row>
    <row r="10" spans="1:10" x14ac:dyDescent="0.2">
      <c r="C10">
        <v>0</v>
      </c>
      <c r="D10" t="b">
        <v>0</v>
      </c>
      <c r="E10">
        <v>100</v>
      </c>
      <c r="F10">
        <f>SUM(G8:G9)+E10</f>
        <v>460</v>
      </c>
      <c r="G10">
        <f>SUM(H8:H9)</f>
        <v>440</v>
      </c>
      <c r="H10">
        <f t="shared" si="1"/>
        <v>460</v>
      </c>
    </row>
  </sheetData>
  <hyperlinks>
    <hyperlink ref="A1" location="main!A1" display="main" xr:uid="{E9AB6E16-2B81-44E9-925A-027C2BF552D2}"/>
    <hyperlink ref="A2" r:id="rId1" xr:uid="{665261E5-DF2D-4D70-9DBF-AAC9087BF191}"/>
    <hyperlink ref="J2" location="'21'!A1" display="קבוצת קודקודים מיוחדת ביער" xr:uid="{82689EC9-4F0A-4BA6-BDFD-66A0F3BED84E}"/>
  </hyperlinks>
  <pageMargins left="0.7" right="0.7" top="0.75" bottom="0.75" header="0.3" footer="0.3"/>
  <ignoredErrors>
    <ignoredError sqref="F7" formulaRange="1"/>
    <ignoredError sqref="F3" formula="1"/>
  </ignoredError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D5B1C-FD71-43B0-BDA1-051B8675BA87}">
  <dimension ref="A1:S9"/>
  <sheetViews>
    <sheetView zoomScale="190" zoomScaleNormal="190" workbookViewId="0"/>
  </sheetViews>
  <sheetFormatPr defaultRowHeight="14.25" x14ac:dyDescent="0.2"/>
  <cols>
    <col min="1" max="1" width="6.5" bestFit="1" customWidth="1"/>
    <col min="3" max="7" width="2.875" customWidth="1"/>
    <col min="8" max="9" width="5.75" bestFit="1" customWidth="1"/>
    <col min="10" max="13" width="2.875" customWidth="1"/>
    <col min="19" max="19" width="20.125" customWidth="1"/>
  </cols>
  <sheetData>
    <row r="1" spans="1:19" ht="15.75" x14ac:dyDescent="0.2">
      <c r="A1" s="15" t="s">
        <v>142</v>
      </c>
      <c r="D1" t="s">
        <v>273</v>
      </c>
      <c r="E1" t="s">
        <v>274</v>
      </c>
      <c r="F1" t="s">
        <v>269</v>
      </c>
      <c r="G1" t="s">
        <v>270</v>
      </c>
      <c r="H1" t="s">
        <v>271</v>
      </c>
      <c r="I1" t="s">
        <v>272</v>
      </c>
      <c r="S1" s="48"/>
    </row>
    <row r="2" spans="1:19" ht="15" x14ac:dyDescent="0.2">
      <c r="A2" s="15" t="s">
        <v>248</v>
      </c>
      <c r="D2" s="3">
        <v>0</v>
      </c>
      <c r="E2" s="3">
        <v>1</v>
      </c>
      <c r="F2" s="3"/>
      <c r="G2" s="3">
        <v>2</v>
      </c>
      <c r="H2" s="3">
        <v>3</v>
      </c>
      <c r="I2" s="3">
        <v>4</v>
      </c>
      <c r="S2" s="49"/>
    </row>
    <row r="3" spans="1:19" ht="15" x14ac:dyDescent="0.2">
      <c r="C3" s="3">
        <v>0</v>
      </c>
      <c r="D3" s="27">
        <v>2</v>
      </c>
      <c r="E3">
        <v>4</v>
      </c>
      <c r="H3">
        <f>D3</f>
        <v>2</v>
      </c>
      <c r="I3">
        <f>E3</f>
        <v>4</v>
      </c>
      <c r="S3" s="49"/>
    </row>
    <row r="4" spans="1:19" ht="15" x14ac:dyDescent="0.2">
      <c r="C4" s="3">
        <v>1</v>
      </c>
      <c r="D4" s="27">
        <v>7</v>
      </c>
      <c r="E4">
        <v>8</v>
      </c>
      <c r="H4">
        <f>D4+H3</f>
        <v>9</v>
      </c>
      <c r="I4">
        <f>E4+I3</f>
        <v>12</v>
      </c>
      <c r="S4" s="50"/>
    </row>
    <row r="5" spans="1:19" ht="15.75" x14ac:dyDescent="0.2">
      <c r="C5" s="3">
        <v>2</v>
      </c>
      <c r="D5">
        <v>9</v>
      </c>
      <c r="E5" s="27">
        <v>5</v>
      </c>
      <c r="F5" s="27">
        <v>2</v>
      </c>
      <c r="G5">
        <v>2</v>
      </c>
      <c r="H5">
        <f>D5+MIN(H4,G5+I4)</f>
        <v>18</v>
      </c>
      <c r="I5">
        <f>E5+MIN(F5+H4,I4)</f>
        <v>16</v>
      </c>
      <c r="S5" s="48"/>
    </row>
    <row r="6" spans="1:19" ht="15" x14ac:dyDescent="0.2">
      <c r="C6" s="3">
        <v>3</v>
      </c>
      <c r="D6" s="27">
        <v>3</v>
      </c>
      <c r="E6">
        <v>6</v>
      </c>
      <c r="F6">
        <v>3</v>
      </c>
      <c r="G6" s="27">
        <v>1</v>
      </c>
      <c r="H6">
        <f>D6+MIN(H5,G6+I5)</f>
        <v>20</v>
      </c>
      <c r="I6">
        <f>E6+MIN(F6+H5,I5)</f>
        <v>22</v>
      </c>
      <c r="S6" s="49"/>
    </row>
    <row r="7" spans="1:19" ht="15" x14ac:dyDescent="0.2">
      <c r="C7" s="3">
        <v>4</v>
      </c>
      <c r="D7" s="27">
        <v>4</v>
      </c>
      <c r="E7">
        <v>4</v>
      </c>
      <c r="F7">
        <v>1</v>
      </c>
      <c r="G7">
        <v>2</v>
      </c>
      <c r="H7">
        <f t="shared" ref="H7:H8" si="0">D7+MIN(H6,G7+I6)</f>
        <v>24</v>
      </c>
      <c r="I7">
        <f t="shared" ref="I7:I8" si="1">E7+MIN(F7+H6,I6)</f>
        <v>25</v>
      </c>
      <c r="S7" s="49"/>
    </row>
    <row r="8" spans="1:19" ht="15" x14ac:dyDescent="0.2">
      <c r="C8" s="3">
        <v>5</v>
      </c>
      <c r="D8" s="27">
        <v>8</v>
      </c>
      <c r="E8">
        <v>5</v>
      </c>
      <c r="F8">
        <v>3</v>
      </c>
      <c r="G8">
        <v>1</v>
      </c>
      <c r="H8">
        <f t="shared" si="0"/>
        <v>32</v>
      </c>
      <c r="I8">
        <f t="shared" si="1"/>
        <v>30</v>
      </c>
      <c r="S8" s="49"/>
    </row>
    <row r="9" spans="1:19" ht="15" x14ac:dyDescent="0.2">
      <c r="C9" s="3">
        <v>6</v>
      </c>
      <c r="D9" s="27">
        <v>3</v>
      </c>
      <c r="E9">
        <v>6</v>
      </c>
      <c r="H9">
        <f>D9+H8</f>
        <v>35</v>
      </c>
      <c r="I9">
        <f>E9+I8</f>
        <v>36</v>
      </c>
      <c r="S9" s="49"/>
    </row>
  </sheetData>
  <hyperlinks>
    <hyperlink ref="A1" location="main!A1" display="main" xr:uid="{CB3B6B06-357D-44A7-AC2B-38064973159F}"/>
    <hyperlink ref="A2" r:id="rId1" xr:uid="{006CF83B-8A31-4D7A-8B00-F8B18DBD9035}"/>
  </hyperlinks>
  <pageMargins left="0.7" right="0.7" top="0.75" bottom="0.75" header="0.3" footer="0.3"/>
  <pageSetup paperSize="9" orientation="portrait" r:id="rId2"/>
  <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A38964-4C05-4B1E-BCB7-F80B3FEB1C44}">
  <dimension ref="A1:P10"/>
  <sheetViews>
    <sheetView tabSelected="1" zoomScale="205" zoomScaleNormal="205" workbookViewId="0">
      <selection activeCell="P10" sqref="P10"/>
    </sheetView>
  </sheetViews>
  <sheetFormatPr defaultRowHeight="14.25" x14ac:dyDescent="0.2"/>
  <cols>
    <col min="1" max="1" width="6.5" bestFit="1" customWidth="1"/>
    <col min="2" max="2" width="3.25" customWidth="1"/>
    <col min="3" max="4" width="2.875" customWidth="1"/>
    <col min="5" max="5" width="1.875" bestFit="1" customWidth="1"/>
    <col min="6" max="6" width="2.875" bestFit="1" customWidth="1"/>
    <col min="7" max="11" width="4" bestFit="1" customWidth="1"/>
    <col min="12" max="13" width="2.875" bestFit="1" customWidth="1"/>
    <col min="14" max="14" width="1.875" bestFit="1" customWidth="1"/>
    <col min="15" max="15" width="4.75" bestFit="1" customWidth="1"/>
    <col min="16" max="16" width="16" bestFit="1" customWidth="1"/>
  </cols>
  <sheetData>
    <row r="1" spans="1:16" x14ac:dyDescent="0.2">
      <c r="A1" s="15" t="s">
        <v>142</v>
      </c>
      <c r="C1" t="s">
        <v>28</v>
      </c>
      <c r="D1" t="s">
        <v>227</v>
      </c>
      <c r="N1" t="s">
        <v>276</v>
      </c>
    </row>
    <row r="2" spans="1:16" x14ac:dyDescent="0.2">
      <c r="A2" s="15" t="s">
        <v>248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</row>
    <row r="3" spans="1:16" x14ac:dyDescent="0.2">
      <c r="A3" s="15"/>
      <c r="C3">
        <v>4</v>
      </c>
      <c r="D3">
        <v>14</v>
      </c>
      <c r="E3" s="3">
        <v>0</v>
      </c>
      <c r="F3">
        <f>D3</f>
        <v>14</v>
      </c>
      <c r="G3">
        <v>0</v>
      </c>
    </row>
    <row r="4" spans="1:16" x14ac:dyDescent="0.2">
      <c r="C4">
        <v>8</v>
      </c>
      <c r="D4">
        <v>5</v>
      </c>
      <c r="E4" s="3">
        <v>1</v>
      </c>
      <c r="F4">
        <f>D4+F3</f>
        <v>19</v>
      </c>
      <c r="G4">
        <f>$C4+MAX(G3,F3)</f>
        <v>22</v>
      </c>
      <c r="H4">
        <v>0</v>
      </c>
    </row>
    <row r="5" spans="1:16" x14ac:dyDescent="0.2">
      <c r="C5">
        <v>10</v>
      </c>
      <c r="D5">
        <v>5</v>
      </c>
      <c r="E5" s="3">
        <v>2</v>
      </c>
      <c r="F5">
        <f t="shared" ref="F5:F10" si="0">D5+F4</f>
        <v>24</v>
      </c>
      <c r="G5">
        <f t="shared" ref="G5:G10" si="1">$C5+MAX(G4,F4)</f>
        <v>32</v>
      </c>
      <c r="H5">
        <f>$D5+MAX(H4,G4)</f>
        <v>27</v>
      </c>
      <c r="I5">
        <v>0</v>
      </c>
    </row>
    <row r="6" spans="1:16" x14ac:dyDescent="0.2">
      <c r="C6">
        <v>1</v>
      </c>
      <c r="D6">
        <v>50</v>
      </c>
      <c r="E6" s="3">
        <v>3</v>
      </c>
      <c r="F6">
        <f t="shared" si="0"/>
        <v>74</v>
      </c>
      <c r="G6">
        <f t="shared" si="1"/>
        <v>33</v>
      </c>
      <c r="H6">
        <f t="shared" ref="H6:H10" si="2">$D6+MAX(H5,G5)</f>
        <v>82</v>
      </c>
      <c r="I6">
        <f t="shared" ref="I6:I7" si="3">$C6+MAX(I5,H5)</f>
        <v>28</v>
      </c>
      <c r="J6">
        <v>0</v>
      </c>
    </row>
    <row r="7" spans="1:16" x14ac:dyDescent="0.2">
      <c r="C7">
        <v>10</v>
      </c>
      <c r="D7">
        <v>5</v>
      </c>
      <c r="E7" s="3">
        <v>4</v>
      </c>
      <c r="F7">
        <f t="shared" si="0"/>
        <v>79</v>
      </c>
      <c r="G7">
        <f t="shared" si="1"/>
        <v>84</v>
      </c>
      <c r="H7">
        <f t="shared" si="2"/>
        <v>87</v>
      </c>
      <c r="I7">
        <f t="shared" si="3"/>
        <v>92</v>
      </c>
      <c r="J7">
        <f t="shared" ref="J7" si="4">$D7+MAX(J6,I6)</f>
        <v>33</v>
      </c>
      <c r="K7">
        <v>0</v>
      </c>
    </row>
    <row r="8" spans="1:16" x14ac:dyDescent="0.2">
      <c r="C8">
        <v>10</v>
      </c>
      <c r="D8">
        <v>1</v>
      </c>
      <c r="E8" s="3">
        <v>5</v>
      </c>
      <c r="F8">
        <f t="shared" si="0"/>
        <v>80</v>
      </c>
      <c r="G8">
        <f t="shared" si="1"/>
        <v>94</v>
      </c>
      <c r="H8">
        <f t="shared" si="2"/>
        <v>88</v>
      </c>
      <c r="I8">
        <f t="shared" ref="I8" si="5">$C8+MAX(I7,H7)</f>
        <v>102</v>
      </c>
      <c r="J8">
        <f t="shared" ref="J8" si="6">$D8+MAX(J7,I7)</f>
        <v>93</v>
      </c>
      <c r="K8">
        <f t="shared" ref="K8" si="7">$C8+MAX(K7,J7)</f>
        <v>43</v>
      </c>
      <c r="L8">
        <v>0</v>
      </c>
    </row>
    <row r="9" spans="1:16" x14ac:dyDescent="0.2">
      <c r="C9">
        <v>1</v>
      </c>
      <c r="D9">
        <v>8</v>
      </c>
      <c r="E9" s="3">
        <v>6</v>
      </c>
      <c r="F9">
        <f t="shared" si="0"/>
        <v>88</v>
      </c>
      <c r="G9">
        <f t="shared" si="1"/>
        <v>95</v>
      </c>
      <c r="H9">
        <f t="shared" si="2"/>
        <v>102</v>
      </c>
      <c r="I9">
        <f t="shared" ref="I9" si="8">$C9+MAX(I8,H8)</f>
        <v>103</v>
      </c>
      <c r="J9">
        <f t="shared" ref="J9" si="9">$D9+MAX(J8,I8)</f>
        <v>110</v>
      </c>
      <c r="K9">
        <f t="shared" ref="K9" si="10">$C9+MAX(K8,J8)</f>
        <v>94</v>
      </c>
      <c r="L9">
        <f t="shared" ref="L9" si="11">$D9+MAX(L8,K8)</f>
        <v>51</v>
      </c>
      <c r="M9">
        <v>0</v>
      </c>
      <c r="P9" t="s">
        <v>275</v>
      </c>
    </row>
    <row r="10" spans="1:16" ht="15" x14ac:dyDescent="0.25">
      <c r="C10">
        <v>5</v>
      </c>
      <c r="D10">
        <v>3</v>
      </c>
      <c r="E10" s="3">
        <v>7</v>
      </c>
      <c r="F10">
        <f t="shared" si="0"/>
        <v>91</v>
      </c>
      <c r="G10">
        <f t="shared" si="1"/>
        <v>100</v>
      </c>
      <c r="H10">
        <f t="shared" si="2"/>
        <v>105</v>
      </c>
      <c r="I10">
        <f t="shared" ref="I10" si="12">$C10+MAX(I9,H9)</f>
        <v>108</v>
      </c>
      <c r="J10">
        <f t="shared" ref="J10" si="13">$D10+MAX(J9,I9)</f>
        <v>113</v>
      </c>
      <c r="K10">
        <f t="shared" ref="K10:M10" si="14">$C10+MAX(K9,J9)</f>
        <v>115</v>
      </c>
      <c r="L10">
        <f t="shared" ref="L10" si="15">$D10+MAX(L9,K9)</f>
        <v>97</v>
      </c>
      <c r="M10">
        <f t="shared" si="14"/>
        <v>56</v>
      </c>
      <c r="N10">
        <v>0</v>
      </c>
      <c r="P10" s="28">
        <f>MAX(L10,J10,H10,F10)</f>
        <v>113</v>
      </c>
    </row>
  </sheetData>
  <hyperlinks>
    <hyperlink ref="A1" location="main!A1" display="main" xr:uid="{21D3DB50-BF92-4BD3-8195-23DFC42FA90C}"/>
    <hyperlink ref="A2" r:id="rId1" xr:uid="{A2C68C81-FE2C-46D8-BED1-5409AE4BA5BC}"/>
  </hyperlinks>
  <pageMargins left="0.7" right="0.7" top="0.75" bottom="0.75" header="0.3" footer="0.3"/>
  <pageSetup paperSize="9"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9B712D-CC86-4DC1-9134-661C96774127}">
  <dimension ref="A1:AB11"/>
  <sheetViews>
    <sheetView zoomScale="235" zoomScaleNormal="235" workbookViewId="0"/>
  </sheetViews>
  <sheetFormatPr defaultColWidth="3" defaultRowHeight="14.25" x14ac:dyDescent="0.2"/>
  <cols>
    <col min="1" max="1" width="6.5" bestFit="1" customWidth="1"/>
    <col min="8" max="8" width="2.875" bestFit="1" customWidth="1"/>
    <col min="10" max="10" width="3" bestFit="1" customWidth="1"/>
  </cols>
  <sheetData>
    <row r="1" spans="1:28" x14ac:dyDescent="0.2">
      <c r="A1" s="15" t="s">
        <v>142</v>
      </c>
      <c r="C1" t="s">
        <v>81</v>
      </c>
      <c r="H1" t="s">
        <v>28</v>
      </c>
      <c r="M1" t="s">
        <v>97</v>
      </c>
    </row>
    <row r="2" spans="1:28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  <c r="M2" t="s">
        <v>96</v>
      </c>
    </row>
    <row r="3" spans="1:28" x14ac:dyDescent="0.2">
      <c r="C3">
        <v>10</v>
      </c>
      <c r="D3" s="3">
        <v>0</v>
      </c>
      <c r="E3" s="12">
        <f>$C3</f>
        <v>10</v>
      </c>
      <c r="F3" s="13">
        <f>MAX(E3,F4)</f>
        <v>20</v>
      </c>
      <c r="G3" s="14">
        <f ca="1">MAX(OFFSET(G3,0,-(G$2-$D3)) +MIN(G5,F4), OFFSET(G3,G$2-$D3,0)+MIN(E3,F4))</f>
        <v>15</v>
      </c>
      <c r="H3" s="14">
        <f ca="1">MAX(OFFSET(H3,0,-(H$2-$D3)) +MIN(H5,G4), OFFSET(H3,H$2-$D3,0)+MIN(F3,G4))</f>
        <v>24</v>
      </c>
    </row>
    <row r="4" spans="1:28" x14ac:dyDescent="0.2">
      <c r="C4">
        <v>20</v>
      </c>
      <c r="D4" s="3">
        <v>1</v>
      </c>
      <c r="F4" s="12">
        <f>$C4</f>
        <v>20</v>
      </c>
      <c r="G4" s="13">
        <f>MAX(F4,G5)</f>
        <v>20</v>
      </c>
      <c r="H4" s="14">
        <f ca="1">MAX(OFFSET(H4,0,-(H$2-$D4)) +MIN(H6,G5), OFFSET(H4,H$2-$D4,0)+MIN(F4,G5))</f>
        <v>24</v>
      </c>
    </row>
    <row r="5" spans="1:28" x14ac:dyDescent="0.2">
      <c r="C5">
        <v>5</v>
      </c>
      <c r="D5" s="3">
        <v>2</v>
      </c>
      <c r="G5" s="12">
        <f>$C5</f>
        <v>5</v>
      </c>
      <c r="H5" s="13">
        <f>MAX(G5,H6)</f>
        <v>5</v>
      </c>
    </row>
    <row r="6" spans="1:28" x14ac:dyDescent="0.2">
      <c r="C6">
        <v>4</v>
      </c>
      <c r="D6" s="3">
        <v>3</v>
      </c>
      <c r="H6" s="12">
        <f>$C6</f>
        <v>4</v>
      </c>
    </row>
    <row r="8" spans="1:28" x14ac:dyDescent="0.2">
      <c r="M8" t="s">
        <v>134</v>
      </c>
    </row>
    <row r="11" spans="1:28" x14ac:dyDescent="0.2">
      <c r="AB11" t="s">
        <v>210</v>
      </c>
    </row>
  </sheetData>
  <hyperlinks>
    <hyperlink ref="A1" location="main!A1" display="main" xr:uid="{45C6335C-74AB-455C-A8E4-7C054F2A7309}"/>
    <hyperlink ref="A2" r:id="rId1" xr:uid="{500AA4E2-254B-4AE4-A927-9AA927B2561C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4E5CCA-8094-44A9-B200-C04AE00CEB68}">
  <dimension ref="A1:AB39"/>
  <sheetViews>
    <sheetView zoomScaleNormal="100" workbookViewId="0"/>
  </sheetViews>
  <sheetFormatPr defaultRowHeight="14.25" x14ac:dyDescent="0.2"/>
  <cols>
    <col min="1" max="1" width="6.5" bestFit="1" customWidth="1"/>
    <col min="3" max="3" width="4.5" bestFit="1" customWidth="1"/>
    <col min="4" max="4" width="2.5" bestFit="1" customWidth="1"/>
    <col min="5" max="5" width="3" bestFit="1" customWidth="1"/>
    <col min="6" max="26" width="3.125" customWidth="1"/>
    <col min="28" max="28" width="28.25" bestFit="1" customWidth="1"/>
  </cols>
  <sheetData>
    <row r="1" spans="1:28" x14ac:dyDescent="0.2">
      <c r="A1" s="15" t="s">
        <v>142</v>
      </c>
    </row>
    <row r="2" spans="1:28" x14ac:dyDescent="0.2">
      <c r="A2" s="15" t="s">
        <v>248</v>
      </c>
      <c r="F2" t="s">
        <v>23</v>
      </c>
    </row>
    <row r="3" spans="1:28" x14ac:dyDescent="0.2">
      <c r="F3" t="s">
        <v>26</v>
      </c>
      <c r="G3" t="s">
        <v>27</v>
      </c>
      <c r="H3" t="s">
        <v>26</v>
      </c>
      <c r="I3" t="s">
        <v>28</v>
      </c>
      <c r="J3" t="s">
        <v>26</v>
      </c>
      <c r="K3" t="s">
        <v>29</v>
      </c>
      <c r="L3" t="s">
        <v>30</v>
      </c>
      <c r="M3" t="s">
        <v>26</v>
      </c>
      <c r="N3" t="s">
        <v>28</v>
      </c>
      <c r="O3" t="s">
        <v>26</v>
      </c>
      <c r="P3" t="s">
        <v>31</v>
      </c>
      <c r="Q3" t="s">
        <v>26</v>
      </c>
      <c r="R3" t="s">
        <v>28</v>
      </c>
      <c r="S3" t="s">
        <v>26</v>
      </c>
      <c r="T3" t="s">
        <v>30</v>
      </c>
      <c r="U3" t="s">
        <v>29</v>
      </c>
      <c r="V3" t="s">
        <v>26</v>
      </c>
      <c r="W3" t="s">
        <v>28</v>
      </c>
      <c r="X3" t="s">
        <v>26</v>
      </c>
      <c r="Y3" t="s">
        <v>27</v>
      </c>
      <c r="Z3" t="s">
        <v>26</v>
      </c>
      <c r="AB3" t="s">
        <v>25</v>
      </c>
    </row>
    <row r="4" spans="1:28" x14ac:dyDescent="0.2">
      <c r="F4" s="3">
        <v>0</v>
      </c>
      <c r="G4" s="3">
        <v>1</v>
      </c>
      <c r="H4" s="3">
        <v>2</v>
      </c>
      <c r="I4" s="3">
        <v>3</v>
      </c>
      <c r="J4" s="3">
        <v>4</v>
      </c>
      <c r="K4" s="3">
        <v>5</v>
      </c>
      <c r="L4" s="3">
        <v>6</v>
      </c>
      <c r="M4" s="3">
        <v>7</v>
      </c>
      <c r="N4" s="3">
        <v>8</v>
      </c>
      <c r="O4" s="3">
        <v>9</v>
      </c>
      <c r="P4" s="3">
        <v>10</v>
      </c>
      <c r="Q4" s="3">
        <v>11</v>
      </c>
      <c r="R4" s="3">
        <v>12</v>
      </c>
      <c r="S4" s="3">
        <v>13</v>
      </c>
      <c r="T4" s="3">
        <v>14</v>
      </c>
      <c r="U4" s="3">
        <v>15</v>
      </c>
      <c r="V4" s="3">
        <v>16</v>
      </c>
      <c r="W4" s="3">
        <v>17</v>
      </c>
      <c r="X4" s="3">
        <v>18</v>
      </c>
      <c r="Y4" s="3">
        <v>19</v>
      </c>
      <c r="Z4" s="3">
        <v>20</v>
      </c>
    </row>
    <row r="5" spans="1:28" x14ac:dyDescent="0.2">
      <c r="C5" t="s">
        <v>3</v>
      </c>
      <c r="D5" t="s">
        <v>26</v>
      </c>
      <c r="E5" s="3">
        <v>0</v>
      </c>
      <c r="F5" s="5">
        <f>IF($E5=F$4,1,0)</f>
        <v>1</v>
      </c>
      <c r="G5" s="6">
        <f>IF(AND(G$4=$E5+1,$D5=G$3),1,0)</f>
        <v>0</v>
      </c>
      <c r="AB5" s="5" t="s">
        <v>32</v>
      </c>
    </row>
    <row r="6" spans="1:28" x14ac:dyDescent="0.2">
      <c r="D6" t="s">
        <v>27</v>
      </c>
      <c r="E6" s="3">
        <v>1</v>
      </c>
      <c r="F6" s="7">
        <f>IF(AND(G5=1,$D6=F$3),1,0)</f>
        <v>0</v>
      </c>
      <c r="G6" s="5">
        <f>IF($E6=G$4,1,0)</f>
        <v>1</v>
      </c>
      <c r="H6" s="6">
        <f>IF(AND(H$4=$E6+1,$D6=H$3),1,0)</f>
        <v>0</v>
      </c>
      <c r="AB6" t="s">
        <v>33</v>
      </c>
    </row>
    <row r="7" spans="1:28" x14ac:dyDescent="0.2">
      <c r="D7" t="s">
        <v>26</v>
      </c>
      <c r="E7" s="3">
        <v>2</v>
      </c>
      <c r="F7" s="7">
        <f t="shared" ref="F7:U25" si="0">IF(AND(G6=1,$D7=F$3),1,0)</f>
        <v>1</v>
      </c>
      <c r="G7" s="7">
        <f>IF(AND(H6=1,$D7=G$3),1,0)</f>
        <v>0</v>
      </c>
      <c r="H7" s="5">
        <f>IF($E7=H$4,1,0)</f>
        <v>1</v>
      </c>
      <c r="I7" s="6">
        <f>IF(AND(I$4=$E7+1,$D7=I$3),1,0)</f>
        <v>0</v>
      </c>
      <c r="AB7" t="s">
        <v>34</v>
      </c>
    </row>
    <row r="8" spans="1:28" x14ac:dyDescent="0.2">
      <c r="D8" t="s">
        <v>28</v>
      </c>
      <c r="E8" s="3">
        <v>3</v>
      </c>
      <c r="F8" s="7">
        <f t="shared" si="0"/>
        <v>0</v>
      </c>
      <c r="G8" s="7">
        <f t="shared" si="0"/>
        <v>0</v>
      </c>
      <c r="H8" s="7">
        <f>IF(AND(I7=1,$D8=H$3),1,0)</f>
        <v>0</v>
      </c>
      <c r="I8" s="5">
        <f>IF($E8=I$4,1,0)</f>
        <v>1</v>
      </c>
      <c r="J8" s="6">
        <f>IF(AND(J$4=$E8+1,$D8=J$3),1,0)</f>
        <v>0</v>
      </c>
    </row>
    <row r="9" spans="1:28" x14ac:dyDescent="0.2">
      <c r="D9" t="s">
        <v>26</v>
      </c>
      <c r="E9" s="3">
        <v>4</v>
      </c>
      <c r="F9" s="7">
        <f t="shared" si="0"/>
        <v>0</v>
      </c>
      <c r="G9" s="7">
        <f t="shared" si="0"/>
        <v>0</v>
      </c>
      <c r="H9" s="7">
        <f t="shared" si="0"/>
        <v>1</v>
      </c>
      <c r="I9" s="7">
        <f t="shared" si="0"/>
        <v>0</v>
      </c>
      <c r="J9" s="5">
        <f>IF($E9=J$4,1,0)</f>
        <v>1</v>
      </c>
      <c r="K9" s="6">
        <f>IF(AND(K$4=$E9+1,$D9=K$3),1,0)</f>
        <v>0</v>
      </c>
    </row>
    <row r="10" spans="1:28" x14ac:dyDescent="0.2">
      <c r="D10" t="s">
        <v>29</v>
      </c>
      <c r="E10" s="3">
        <v>5</v>
      </c>
      <c r="F10" s="7">
        <f t="shared" si="0"/>
        <v>0</v>
      </c>
      <c r="G10" s="7">
        <f t="shared" si="0"/>
        <v>0</v>
      </c>
      <c r="H10" s="7">
        <f t="shared" si="0"/>
        <v>0</v>
      </c>
      <c r="I10" s="7">
        <f t="shared" si="0"/>
        <v>0</v>
      </c>
      <c r="J10" s="7">
        <f t="shared" si="0"/>
        <v>0</v>
      </c>
      <c r="K10" s="5">
        <f>IF($E10=K$4,1,0)</f>
        <v>1</v>
      </c>
      <c r="L10" s="6">
        <f>IF(AND(L$4=$E10+1,$D10=L$3),1,0)</f>
        <v>0</v>
      </c>
      <c r="AB10" s="8" t="s">
        <v>42</v>
      </c>
    </row>
    <row r="11" spans="1:28" x14ac:dyDescent="0.2">
      <c r="D11" t="s">
        <v>30</v>
      </c>
      <c r="E11" s="3">
        <v>6</v>
      </c>
      <c r="F11" s="7">
        <f t="shared" si="0"/>
        <v>0</v>
      </c>
      <c r="G11" s="7">
        <f t="shared" si="0"/>
        <v>0</v>
      </c>
      <c r="H11" s="7">
        <f t="shared" si="0"/>
        <v>0</v>
      </c>
      <c r="I11" s="7">
        <f t="shared" si="0"/>
        <v>0</v>
      </c>
      <c r="J11" s="7">
        <f t="shared" si="0"/>
        <v>0</v>
      </c>
      <c r="K11" s="7">
        <f t="shared" si="0"/>
        <v>0</v>
      </c>
      <c r="L11" s="5">
        <f>IF($E11=L$4,1,0)</f>
        <v>1</v>
      </c>
      <c r="M11" s="6">
        <f>IF(AND(M$4=$E11+1,$D11=M$3),1,0)</f>
        <v>0</v>
      </c>
    </row>
    <row r="12" spans="1:28" ht="15" x14ac:dyDescent="0.25">
      <c r="D12" t="s">
        <v>26</v>
      </c>
      <c r="E12" s="3">
        <v>7</v>
      </c>
      <c r="F12" s="7">
        <f t="shared" si="0"/>
        <v>0</v>
      </c>
      <c r="G12" s="7">
        <f t="shared" si="0"/>
        <v>0</v>
      </c>
      <c r="H12" s="7">
        <f t="shared" si="0"/>
        <v>0</v>
      </c>
      <c r="I12" s="7">
        <f t="shared" si="0"/>
        <v>0</v>
      </c>
      <c r="J12" s="7">
        <f t="shared" si="0"/>
        <v>0</v>
      </c>
      <c r="K12" s="7">
        <f t="shared" si="0"/>
        <v>0</v>
      </c>
      <c r="L12" s="7">
        <f t="shared" si="0"/>
        <v>0</v>
      </c>
      <c r="M12" s="5">
        <f>IF($E12=M$4,1,0)</f>
        <v>1</v>
      </c>
      <c r="N12" s="6">
        <f>IF(AND(N$4=$E12+1,$D12=N$3),1,0)</f>
        <v>0</v>
      </c>
      <c r="AB12" s="9" t="s">
        <v>43</v>
      </c>
    </row>
    <row r="13" spans="1:28" x14ac:dyDescent="0.2">
      <c r="D13" t="s">
        <v>28</v>
      </c>
      <c r="E13" s="3">
        <v>8</v>
      </c>
      <c r="F13" s="7">
        <f t="shared" si="0"/>
        <v>0</v>
      </c>
      <c r="G13" s="7">
        <f t="shared" si="0"/>
        <v>0</v>
      </c>
      <c r="H13" s="7">
        <f t="shared" si="0"/>
        <v>0</v>
      </c>
      <c r="I13" s="7">
        <f t="shared" si="0"/>
        <v>0</v>
      </c>
      <c r="J13" s="7">
        <f t="shared" si="0"/>
        <v>0</v>
      </c>
      <c r="K13" s="7">
        <f t="shared" si="0"/>
        <v>0</v>
      </c>
      <c r="L13" s="7">
        <f t="shared" si="0"/>
        <v>0</v>
      </c>
      <c r="M13" s="7">
        <f t="shared" si="0"/>
        <v>0</v>
      </c>
      <c r="N13" s="5">
        <f>IF($E13=N$4,1,0)</f>
        <v>1</v>
      </c>
      <c r="O13" s="6">
        <f>IF(AND(O$4=$E13+1,$D13=O$3),1,0)</f>
        <v>0</v>
      </c>
    </row>
    <row r="14" spans="1:28" x14ac:dyDescent="0.2">
      <c r="D14" t="s">
        <v>26</v>
      </c>
      <c r="E14" s="3">
        <v>9</v>
      </c>
      <c r="F14" s="7">
        <f t="shared" si="0"/>
        <v>0</v>
      </c>
      <c r="G14" s="7">
        <f t="shared" si="0"/>
        <v>0</v>
      </c>
      <c r="H14" s="7">
        <f t="shared" si="0"/>
        <v>0</v>
      </c>
      <c r="I14" s="7">
        <f t="shared" si="0"/>
        <v>0</v>
      </c>
      <c r="J14" s="7">
        <f t="shared" si="0"/>
        <v>0</v>
      </c>
      <c r="K14" s="7">
        <f t="shared" si="0"/>
        <v>0</v>
      </c>
      <c r="L14" s="7">
        <f t="shared" si="0"/>
        <v>0</v>
      </c>
      <c r="M14" s="7">
        <f t="shared" si="0"/>
        <v>1</v>
      </c>
      <c r="N14" s="7">
        <f t="shared" si="0"/>
        <v>0</v>
      </c>
      <c r="O14" s="5">
        <f>IF($E14=O$4,1,0)</f>
        <v>1</v>
      </c>
      <c r="P14" s="6">
        <f>IF(AND(P$4=$E14+1,$D14=P$3),1,0)</f>
        <v>0</v>
      </c>
    </row>
    <row r="15" spans="1:28" x14ac:dyDescent="0.2">
      <c r="D15" t="s">
        <v>31</v>
      </c>
      <c r="E15" s="3">
        <v>10</v>
      </c>
      <c r="F15" s="7">
        <f t="shared" si="0"/>
        <v>0</v>
      </c>
      <c r="G15" s="7">
        <f t="shared" si="0"/>
        <v>0</v>
      </c>
      <c r="H15" s="7">
        <f t="shared" si="0"/>
        <v>0</v>
      </c>
      <c r="I15" s="7">
        <f t="shared" si="0"/>
        <v>0</v>
      </c>
      <c r="J15" s="7">
        <f t="shared" si="0"/>
        <v>0</v>
      </c>
      <c r="K15" s="7">
        <f t="shared" si="0"/>
        <v>0</v>
      </c>
      <c r="L15" s="7">
        <f t="shared" si="0"/>
        <v>0</v>
      </c>
      <c r="M15" s="7">
        <f t="shared" si="0"/>
        <v>0</v>
      </c>
      <c r="N15" s="7">
        <f t="shared" si="0"/>
        <v>0</v>
      </c>
      <c r="O15" s="7">
        <f t="shared" si="0"/>
        <v>0</v>
      </c>
      <c r="P15" s="5">
        <f>IF($E15=P$4,1,0)</f>
        <v>1</v>
      </c>
      <c r="Q15" s="6">
        <f>IF(AND(Q$4=$E15+1,$D15=Q$3),1,0)</f>
        <v>0</v>
      </c>
    </row>
    <row r="16" spans="1:28" ht="15" x14ac:dyDescent="0.25">
      <c r="D16" t="s">
        <v>26</v>
      </c>
      <c r="E16" s="3">
        <v>11</v>
      </c>
      <c r="F16" s="7">
        <f t="shared" si="0"/>
        <v>0</v>
      </c>
      <c r="G16" s="7">
        <f t="shared" si="0"/>
        <v>0</v>
      </c>
      <c r="H16" s="7">
        <f t="shared" si="0"/>
        <v>0</v>
      </c>
      <c r="I16" s="7">
        <f t="shared" si="0"/>
        <v>0</v>
      </c>
      <c r="J16" s="7">
        <f t="shared" si="0"/>
        <v>0</v>
      </c>
      <c r="K16" s="7">
        <f t="shared" si="0"/>
        <v>0</v>
      </c>
      <c r="L16" s="7">
        <f t="shared" si="0"/>
        <v>0</v>
      </c>
      <c r="M16" s="7">
        <f t="shared" si="0"/>
        <v>0</v>
      </c>
      <c r="N16" s="7">
        <f t="shared" si="0"/>
        <v>0</v>
      </c>
      <c r="O16" s="9">
        <f t="shared" si="0"/>
        <v>1</v>
      </c>
      <c r="P16" s="7">
        <f t="shared" si="0"/>
        <v>0</v>
      </c>
      <c r="Q16" s="5">
        <f>IF($E16=Q$4,1,0)</f>
        <v>1</v>
      </c>
      <c r="R16" s="6">
        <f>IF(AND(R$4=$E16+1,$D16=R$3),1,0)</f>
        <v>0</v>
      </c>
    </row>
    <row r="17" spans="3:28" ht="15" x14ac:dyDescent="0.25">
      <c r="D17" t="s">
        <v>28</v>
      </c>
      <c r="E17" s="3">
        <v>12</v>
      </c>
      <c r="F17" s="7">
        <f t="shared" si="0"/>
        <v>0</v>
      </c>
      <c r="G17" s="7">
        <f t="shared" si="0"/>
        <v>0</v>
      </c>
      <c r="H17" s="7">
        <f t="shared" si="0"/>
        <v>0</v>
      </c>
      <c r="I17" s="7">
        <f t="shared" si="0"/>
        <v>0</v>
      </c>
      <c r="J17" s="7">
        <f t="shared" si="0"/>
        <v>0</v>
      </c>
      <c r="K17" s="7">
        <f t="shared" si="0"/>
        <v>0</v>
      </c>
      <c r="L17" s="7">
        <f t="shared" si="0"/>
        <v>0</v>
      </c>
      <c r="M17" s="7">
        <f t="shared" si="0"/>
        <v>0</v>
      </c>
      <c r="N17" s="9">
        <f t="shared" si="0"/>
        <v>1</v>
      </c>
      <c r="O17" s="7">
        <f t="shared" si="0"/>
        <v>0</v>
      </c>
      <c r="P17" s="7">
        <f t="shared" si="0"/>
        <v>0</v>
      </c>
      <c r="Q17" s="7">
        <f t="shared" si="0"/>
        <v>0</v>
      </c>
      <c r="R17" s="5">
        <f>IF($E17=R$4,1,0)</f>
        <v>1</v>
      </c>
      <c r="S17" s="6">
        <f>IF(AND(S$4=$E17+1,$D17=S$3),1,0)</f>
        <v>0</v>
      </c>
    </row>
    <row r="18" spans="3:28" ht="15" x14ac:dyDescent="0.25">
      <c r="D18" t="s">
        <v>26</v>
      </c>
      <c r="E18" s="3">
        <v>13</v>
      </c>
      <c r="F18" s="7">
        <f t="shared" si="0"/>
        <v>0</v>
      </c>
      <c r="G18" s="7">
        <f t="shared" si="0"/>
        <v>0</v>
      </c>
      <c r="H18" s="7">
        <f t="shared" si="0"/>
        <v>0</v>
      </c>
      <c r="I18" s="7">
        <f t="shared" si="0"/>
        <v>0</v>
      </c>
      <c r="J18" s="7">
        <f t="shared" si="0"/>
        <v>0</v>
      </c>
      <c r="K18" s="7">
        <f t="shared" si="0"/>
        <v>0</v>
      </c>
      <c r="L18" s="7">
        <f t="shared" si="0"/>
        <v>0</v>
      </c>
      <c r="M18" s="9">
        <f t="shared" si="0"/>
        <v>1</v>
      </c>
      <c r="N18" s="7">
        <f t="shared" si="0"/>
        <v>0</v>
      </c>
      <c r="O18" s="7">
        <f t="shared" si="0"/>
        <v>0</v>
      </c>
      <c r="P18" s="7">
        <f t="shared" si="0"/>
        <v>0</v>
      </c>
      <c r="Q18" s="7">
        <f t="shared" si="0"/>
        <v>1</v>
      </c>
      <c r="R18" s="7">
        <f t="shared" si="0"/>
        <v>0</v>
      </c>
      <c r="S18" s="5">
        <f>IF($E18=S$4,1,0)</f>
        <v>1</v>
      </c>
      <c r="T18" s="6">
        <f>IF(AND(T$4=$E18+1,$D18=T$3),1,0)</f>
        <v>0</v>
      </c>
    </row>
    <row r="19" spans="3:28" ht="15" x14ac:dyDescent="0.25">
      <c r="D19" t="s">
        <v>30</v>
      </c>
      <c r="E19" s="3">
        <v>14</v>
      </c>
      <c r="F19" s="7">
        <f t="shared" si="0"/>
        <v>0</v>
      </c>
      <c r="G19" s="7">
        <f t="shared" si="0"/>
        <v>0</v>
      </c>
      <c r="H19" s="7">
        <f t="shared" si="0"/>
        <v>0</v>
      </c>
      <c r="I19" s="7">
        <f t="shared" si="0"/>
        <v>0</v>
      </c>
      <c r="J19" s="7">
        <f t="shared" si="0"/>
        <v>0</v>
      </c>
      <c r="K19" s="7">
        <f t="shared" si="0"/>
        <v>0</v>
      </c>
      <c r="L19" s="9">
        <f t="shared" si="0"/>
        <v>1</v>
      </c>
      <c r="M19" s="7">
        <f t="shared" si="0"/>
        <v>0</v>
      </c>
      <c r="N19" s="7">
        <f t="shared" si="0"/>
        <v>0</v>
      </c>
      <c r="O19" s="7">
        <f t="shared" si="0"/>
        <v>0</v>
      </c>
      <c r="P19" s="7">
        <f t="shared" si="0"/>
        <v>0</v>
      </c>
      <c r="Q19" s="7">
        <f t="shared" si="0"/>
        <v>0</v>
      </c>
      <c r="R19" s="7">
        <f t="shared" si="0"/>
        <v>0</v>
      </c>
      <c r="S19" s="7">
        <f t="shared" si="0"/>
        <v>0</v>
      </c>
      <c r="T19" s="5">
        <f>IF($E19=T$4,1,0)</f>
        <v>1</v>
      </c>
      <c r="U19" s="6">
        <f>IF(AND(U$4=$E19+1,$D19=U$3),1,0)</f>
        <v>0</v>
      </c>
    </row>
    <row r="20" spans="3:28" ht="15" x14ac:dyDescent="0.25">
      <c r="D20" t="s">
        <v>29</v>
      </c>
      <c r="E20" s="3">
        <v>15</v>
      </c>
      <c r="F20" s="7">
        <f t="shared" si="0"/>
        <v>0</v>
      </c>
      <c r="G20" s="7">
        <f t="shared" si="0"/>
        <v>0</v>
      </c>
      <c r="H20" s="7">
        <f t="shared" si="0"/>
        <v>0</v>
      </c>
      <c r="I20" s="7">
        <f t="shared" si="0"/>
        <v>0</v>
      </c>
      <c r="J20" s="7">
        <f t="shared" si="0"/>
        <v>0</v>
      </c>
      <c r="K20" s="9">
        <f t="shared" si="0"/>
        <v>1</v>
      </c>
      <c r="L20" s="7">
        <f t="shared" si="0"/>
        <v>0</v>
      </c>
      <c r="M20" s="7">
        <f t="shared" si="0"/>
        <v>0</v>
      </c>
      <c r="N20" s="7">
        <f t="shared" si="0"/>
        <v>0</v>
      </c>
      <c r="O20" s="7">
        <f t="shared" si="0"/>
        <v>0</v>
      </c>
      <c r="P20" s="7">
        <f t="shared" si="0"/>
        <v>0</v>
      </c>
      <c r="Q20" s="7">
        <f t="shared" si="0"/>
        <v>0</v>
      </c>
      <c r="R20" s="7">
        <f t="shared" si="0"/>
        <v>0</v>
      </c>
      <c r="S20" s="7">
        <f t="shared" si="0"/>
        <v>0</v>
      </c>
      <c r="T20" s="7">
        <f t="shared" si="0"/>
        <v>0</v>
      </c>
      <c r="U20" s="5">
        <f>IF($E20=U$4,1,0)</f>
        <v>1</v>
      </c>
      <c r="V20" s="6">
        <f>IF(AND(V$4=$E20+1,$D20=V$3),1,0)</f>
        <v>0</v>
      </c>
    </row>
    <row r="21" spans="3:28" ht="15" x14ac:dyDescent="0.25">
      <c r="D21" t="s">
        <v>26</v>
      </c>
      <c r="E21" s="3">
        <v>16</v>
      </c>
      <c r="F21" s="7">
        <f t="shared" si="0"/>
        <v>0</v>
      </c>
      <c r="G21" s="7">
        <f t="shared" si="0"/>
        <v>0</v>
      </c>
      <c r="H21" s="7">
        <f t="shared" si="0"/>
        <v>0</v>
      </c>
      <c r="I21" s="7">
        <f t="shared" si="0"/>
        <v>0</v>
      </c>
      <c r="J21" s="9">
        <f t="shared" si="0"/>
        <v>1</v>
      </c>
      <c r="K21" s="7">
        <f t="shared" si="0"/>
        <v>0</v>
      </c>
      <c r="L21" s="7">
        <f t="shared" si="0"/>
        <v>0</v>
      </c>
      <c r="M21" s="7">
        <f t="shared" si="0"/>
        <v>0</v>
      </c>
      <c r="N21" s="7">
        <f t="shared" si="0"/>
        <v>0</v>
      </c>
      <c r="O21" s="7">
        <f t="shared" si="0"/>
        <v>0</v>
      </c>
      <c r="P21" s="7">
        <f t="shared" si="0"/>
        <v>0</v>
      </c>
      <c r="Q21" s="7">
        <f t="shared" si="0"/>
        <v>0</v>
      </c>
      <c r="R21" s="7">
        <f t="shared" si="0"/>
        <v>0</v>
      </c>
      <c r="S21" s="7">
        <f t="shared" si="0"/>
        <v>0</v>
      </c>
      <c r="T21" s="7">
        <f t="shared" si="0"/>
        <v>0</v>
      </c>
      <c r="U21" s="7">
        <f t="shared" si="0"/>
        <v>0</v>
      </c>
      <c r="V21" s="5">
        <f>IF($E21=V$4,1,0)</f>
        <v>1</v>
      </c>
      <c r="W21" s="6">
        <f>IF(AND(W$4=$E21+1,$D21=W$3),1,0)</f>
        <v>0</v>
      </c>
    </row>
    <row r="22" spans="3:28" ht="15" x14ac:dyDescent="0.25">
      <c r="D22" t="s">
        <v>28</v>
      </c>
      <c r="E22" s="3">
        <v>17</v>
      </c>
      <c r="F22" s="7">
        <f t="shared" si="0"/>
        <v>0</v>
      </c>
      <c r="G22" s="7">
        <f t="shared" si="0"/>
        <v>0</v>
      </c>
      <c r="H22" s="7">
        <f t="shared" si="0"/>
        <v>0</v>
      </c>
      <c r="I22" s="9">
        <f t="shared" si="0"/>
        <v>1</v>
      </c>
      <c r="J22" s="7">
        <f t="shared" si="0"/>
        <v>0</v>
      </c>
      <c r="K22" s="7">
        <f t="shared" si="0"/>
        <v>0</v>
      </c>
      <c r="L22" s="7">
        <f t="shared" si="0"/>
        <v>0</v>
      </c>
      <c r="M22" s="7">
        <f t="shared" si="0"/>
        <v>0</v>
      </c>
      <c r="N22" s="7">
        <f t="shared" si="0"/>
        <v>0</v>
      </c>
      <c r="O22" s="7">
        <f t="shared" si="0"/>
        <v>0</v>
      </c>
      <c r="P22" s="7">
        <f t="shared" si="0"/>
        <v>0</v>
      </c>
      <c r="Q22" s="7">
        <f t="shared" si="0"/>
        <v>0</v>
      </c>
      <c r="R22" s="7">
        <f t="shared" si="0"/>
        <v>0</v>
      </c>
      <c r="S22" s="7">
        <f t="shared" si="0"/>
        <v>0</v>
      </c>
      <c r="T22" s="7">
        <f t="shared" si="0"/>
        <v>0</v>
      </c>
      <c r="U22" s="7">
        <f t="shared" si="0"/>
        <v>0</v>
      </c>
      <c r="V22" s="7">
        <f>IF(AND(W21=1,$D22=V$3),1,0)</f>
        <v>0</v>
      </c>
      <c r="W22" s="5">
        <f>IF($E22=W$4,1,0)</f>
        <v>1</v>
      </c>
      <c r="X22" s="6">
        <f>IF(AND(X$4=$E22+1,$D22=X$3),1,0)</f>
        <v>0</v>
      </c>
    </row>
    <row r="23" spans="3:28" ht="15" x14ac:dyDescent="0.25">
      <c r="D23" t="s">
        <v>26</v>
      </c>
      <c r="E23" s="3">
        <v>18</v>
      </c>
      <c r="F23" s="7">
        <f t="shared" si="0"/>
        <v>0</v>
      </c>
      <c r="G23" s="7">
        <f t="shared" si="0"/>
        <v>0</v>
      </c>
      <c r="H23" s="9">
        <f t="shared" si="0"/>
        <v>1</v>
      </c>
      <c r="I23" s="7">
        <f t="shared" si="0"/>
        <v>0</v>
      </c>
      <c r="J23" s="7">
        <f t="shared" si="0"/>
        <v>0</v>
      </c>
      <c r="K23" s="7">
        <f t="shared" si="0"/>
        <v>0</v>
      </c>
      <c r="L23" s="7">
        <f t="shared" si="0"/>
        <v>0</v>
      </c>
      <c r="M23" s="7">
        <f t="shared" si="0"/>
        <v>0</v>
      </c>
      <c r="N23" s="7">
        <f t="shared" si="0"/>
        <v>0</v>
      </c>
      <c r="O23" s="7">
        <f t="shared" si="0"/>
        <v>0</v>
      </c>
      <c r="P23" s="7">
        <f t="shared" si="0"/>
        <v>0</v>
      </c>
      <c r="Q23" s="7">
        <f t="shared" si="0"/>
        <v>0</v>
      </c>
      <c r="R23" s="7">
        <f t="shared" si="0"/>
        <v>0</v>
      </c>
      <c r="S23" s="7">
        <f t="shared" si="0"/>
        <v>0</v>
      </c>
      <c r="T23" s="7">
        <f t="shared" si="0"/>
        <v>0</v>
      </c>
      <c r="U23" s="7">
        <f t="shared" si="0"/>
        <v>0</v>
      </c>
      <c r="V23" s="7">
        <f>IF(AND(W22=1,$D23=V$3),1,0)</f>
        <v>1</v>
      </c>
      <c r="W23" s="7">
        <f>IF(AND(X22=1,$D23=W$3),1,0)</f>
        <v>0</v>
      </c>
      <c r="X23" s="5">
        <f>IF($E23=X$4,1,0)</f>
        <v>1</v>
      </c>
      <c r="Y23" s="6">
        <f>IF(AND(Y$4=$E23+1,$D23=Y$3),1,0)</f>
        <v>0</v>
      </c>
    </row>
    <row r="24" spans="3:28" ht="15" x14ac:dyDescent="0.25">
      <c r="D24" t="s">
        <v>27</v>
      </c>
      <c r="E24" s="3">
        <v>19</v>
      </c>
      <c r="F24" s="7">
        <f t="shared" si="0"/>
        <v>0</v>
      </c>
      <c r="G24" s="9">
        <f t="shared" si="0"/>
        <v>1</v>
      </c>
      <c r="H24" s="7">
        <f t="shared" si="0"/>
        <v>0</v>
      </c>
      <c r="I24" s="7">
        <f t="shared" si="0"/>
        <v>0</v>
      </c>
      <c r="J24" s="7">
        <f t="shared" si="0"/>
        <v>0</v>
      </c>
      <c r="K24" s="7">
        <f t="shared" si="0"/>
        <v>0</v>
      </c>
      <c r="L24" s="7">
        <f t="shared" si="0"/>
        <v>0</v>
      </c>
      <c r="M24" s="7">
        <f t="shared" si="0"/>
        <v>0</v>
      </c>
      <c r="N24" s="7">
        <f t="shared" si="0"/>
        <v>0</v>
      </c>
      <c r="O24" s="7">
        <f t="shared" si="0"/>
        <v>0</v>
      </c>
      <c r="P24" s="7">
        <f t="shared" si="0"/>
        <v>0</v>
      </c>
      <c r="Q24" s="7">
        <f t="shared" si="0"/>
        <v>0</v>
      </c>
      <c r="R24" s="7">
        <f t="shared" si="0"/>
        <v>0</v>
      </c>
      <c r="S24" s="7">
        <f t="shared" si="0"/>
        <v>0</v>
      </c>
      <c r="T24" s="7">
        <f t="shared" si="0"/>
        <v>0</v>
      </c>
      <c r="U24" s="7">
        <f t="shared" si="0"/>
        <v>0</v>
      </c>
      <c r="V24" s="7">
        <f>IF(AND(W23=1,$D24=V$3),1,0)</f>
        <v>0</v>
      </c>
      <c r="W24" s="7">
        <f>IF(AND(X23=1,$D24=W$3),1,0)</f>
        <v>0</v>
      </c>
      <c r="X24" s="7">
        <f>IF(AND(Y23=1,$D24=X$3),1,0)</f>
        <v>0</v>
      </c>
      <c r="Y24" s="5">
        <f>IF($E24=Y$4,1,0)</f>
        <v>1</v>
      </c>
      <c r="Z24" s="6">
        <f>IF(AND(Z$4=$E24+1,$D24=Z$3),1,0)</f>
        <v>0</v>
      </c>
    </row>
    <row r="25" spans="3:28" ht="15" x14ac:dyDescent="0.25">
      <c r="D25" t="s">
        <v>26</v>
      </c>
      <c r="E25" s="3">
        <v>20</v>
      </c>
      <c r="F25" s="9">
        <f t="shared" si="0"/>
        <v>1</v>
      </c>
      <c r="G25" s="7">
        <f t="shared" si="0"/>
        <v>0</v>
      </c>
      <c r="H25" s="7">
        <f t="shared" si="0"/>
        <v>0</v>
      </c>
      <c r="I25" s="7">
        <f t="shared" si="0"/>
        <v>0</v>
      </c>
      <c r="J25" s="7">
        <f t="shared" si="0"/>
        <v>0</v>
      </c>
      <c r="K25" s="7">
        <f t="shared" si="0"/>
        <v>0</v>
      </c>
      <c r="L25" s="7">
        <f t="shared" si="0"/>
        <v>0</v>
      </c>
      <c r="M25" s="7">
        <f t="shared" si="0"/>
        <v>0</v>
      </c>
      <c r="N25" s="7">
        <f t="shared" si="0"/>
        <v>0</v>
      </c>
      <c r="O25" s="7">
        <f t="shared" si="0"/>
        <v>0</v>
      </c>
      <c r="P25" s="7">
        <f t="shared" si="0"/>
        <v>0</v>
      </c>
      <c r="Q25" s="7">
        <f t="shared" si="0"/>
        <v>0</v>
      </c>
      <c r="R25" s="7">
        <f t="shared" si="0"/>
        <v>0</v>
      </c>
      <c r="S25" s="7">
        <f t="shared" si="0"/>
        <v>0</v>
      </c>
      <c r="T25" s="7">
        <f t="shared" si="0"/>
        <v>0</v>
      </c>
      <c r="U25" s="7">
        <f t="shared" si="0"/>
        <v>0</v>
      </c>
      <c r="V25" s="7">
        <f>IF(AND(W24=1,$D25=V$3),1,0)</f>
        <v>0</v>
      </c>
      <c r="W25" s="7">
        <f>IF(AND(X24=1,$D25=W$3),1,0)</f>
        <v>0</v>
      </c>
      <c r="X25" s="7">
        <f>IF(AND(Y24=1,$D25=X$3),1,0)</f>
        <v>1</v>
      </c>
      <c r="Y25" s="7">
        <f>IF(AND(Z24=1,$D25=Y$3),1,0)</f>
        <v>0</v>
      </c>
      <c r="Z25" s="5">
        <f>IF($E25=Z$4,1,0)</f>
        <v>1</v>
      </c>
    </row>
    <row r="28" spans="3:28" x14ac:dyDescent="0.2">
      <c r="F28" t="s">
        <v>23</v>
      </c>
      <c r="AB28" t="s">
        <v>35</v>
      </c>
    </row>
    <row r="29" spans="3:28" x14ac:dyDescent="0.2">
      <c r="F29" t="s">
        <v>37</v>
      </c>
      <c r="G29" t="s">
        <v>38</v>
      </c>
      <c r="H29" t="s">
        <v>39</v>
      </c>
      <c r="I29" t="s">
        <v>40</v>
      </c>
      <c r="J29" t="s">
        <v>41</v>
      </c>
      <c r="K29" t="s">
        <v>40</v>
      </c>
      <c r="L29" t="s">
        <v>39</v>
      </c>
      <c r="M29" t="s">
        <v>38</v>
      </c>
      <c r="N29" t="s">
        <v>37</v>
      </c>
      <c r="AB29" t="s">
        <v>36</v>
      </c>
    </row>
    <row r="30" spans="3:28" x14ac:dyDescent="0.2">
      <c r="F30" s="3">
        <v>0</v>
      </c>
      <c r="G30" s="3">
        <v>1</v>
      </c>
      <c r="H30" s="3">
        <v>2</v>
      </c>
      <c r="I30" s="3">
        <v>3</v>
      </c>
      <c r="J30" s="3">
        <v>4</v>
      </c>
      <c r="K30" s="3">
        <v>5</v>
      </c>
      <c r="L30" s="3">
        <v>6</v>
      </c>
      <c r="M30" s="3">
        <v>7</v>
      </c>
      <c r="N30" s="3">
        <v>8</v>
      </c>
    </row>
    <row r="31" spans="3:28" x14ac:dyDescent="0.2">
      <c r="C31" t="s">
        <v>3</v>
      </c>
      <c r="D31" t="s">
        <v>37</v>
      </c>
      <c r="E31" s="3">
        <v>0</v>
      </c>
      <c r="F31" s="5">
        <f>IF($E31=F$30,1,0)</f>
        <v>1</v>
      </c>
      <c r="G31" s="6">
        <f>IF(AND(G$30=$E31+1,$D31=G$29),1,0)</f>
        <v>0</v>
      </c>
    </row>
    <row r="32" spans="3:28" x14ac:dyDescent="0.2">
      <c r="D32" t="s">
        <v>38</v>
      </c>
      <c r="E32" s="3">
        <v>1</v>
      </c>
      <c r="F32" s="7">
        <f>IF(AND(G31=1,$D32=F$29),1,0)</f>
        <v>0</v>
      </c>
      <c r="G32" s="5">
        <f>IF($E32=G$30,1,0)</f>
        <v>1</v>
      </c>
      <c r="H32" s="6">
        <f>IF(AND(H$30=$E32+1,$D32=H$29),1,0)</f>
        <v>0</v>
      </c>
    </row>
    <row r="33" spans="4:14" x14ac:dyDescent="0.2">
      <c r="D33" t="s">
        <v>39</v>
      </c>
      <c r="E33" s="3">
        <v>2</v>
      </c>
      <c r="F33" s="7">
        <f t="shared" ref="F33:M39" si="1">IF(AND(G32=1,$D33=F$29),1,0)</f>
        <v>0</v>
      </c>
      <c r="G33" s="7">
        <f t="shared" si="1"/>
        <v>0</v>
      </c>
      <c r="H33" s="5">
        <f>IF($E33=H$30,1,0)</f>
        <v>1</v>
      </c>
      <c r="I33" s="6">
        <f>IF(AND(I$30=$E33+1,$D33=I$29),1,0)</f>
        <v>0</v>
      </c>
    </row>
    <row r="34" spans="4:14" x14ac:dyDescent="0.2">
      <c r="D34" t="s">
        <v>40</v>
      </c>
      <c r="E34" s="3">
        <v>3</v>
      </c>
      <c r="F34" s="7">
        <f t="shared" si="1"/>
        <v>0</v>
      </c>
      <c r="G34" s="7">
        <f t="shared" si="1"/>
        <v>0</v>
      </c>
      <c r="H34" s="7">
        <f t="shared" si="1"/>
        <v>0</v>
      </c>
      <c r="I34" s="5">
        <f>IF($E34=I$30,1,0)</f>
        <v>1</v>
      </c>
      <c r="J34" s="6">
        <f>IF(AND(J$30=$E34+1,$D34=J$29),1,0)</f>
        <v>0</v>
      </c>
    </row>
    <row r="35" spans="4:14" x14ac:dyDescent="0.2">
      <c r="D35" t="s">
        <v>41</v>
      </c>
      <c r="E35" s="3">
        <v>4</v>
      </c>
      <c r="F35" s="7">
        <f t="shared" si="1"/>
        <v>0</v>
      </c>
      <c r="G35" s="7">
        <f t="shared" si="1"/>
        <v>0</v>
      </c>
      <c r="H35" s="7">
        <f t="shared" si="1"/>
        <v>0</v>
      </c>
      <c r="I35" s="7">
        <f t="shared" si="1"/>
        <v>0</v>
      </c>
      <c r="J35" s="5">
        <f>IF($E35=J$30,1,0)</f>
        <v>1</v>
      </c>
      <c r="K35" s="6">
        <f>IF(AND(K$30=$E35+1,$D35=K$29),1,0)</f>
        <v>0</v>
      </c>
    </row>
    <row r="36" spans="4:14" x14ac:dyDescent="0.2">
      <c r="D36" t="s">
        <v>40</v>
      </c>
      <c r="E36" s="3">
        <v>5</v>
      </c>
      <c r="F36" s="7">
        <f t="shared" si="1"/>
        <v>0</v>
      </c>
      <c r="G36" s="7">
        <f t="shared" si="1"/>
        <v>0</v>
      </c>
      <c r="H36" s="7">
        <f t="shared" si="1"/>
        <v>0</v>
      </c>
      <c r="I36" s="7">
        <f t="shared" si="1"/>
        <v>1</v>
      </c>
      <c r="J36" s="7">
        <f t="shared" si="1"/>
        <v>0</v>
      </c>
      <c r="K36" s="5">
        <f>IF($E36=K$30,1,0)</f>
        <v>1</v>
      </c>
      <c r="L36" s="6">
        <f>IF(AND(L$30=$E36+1,$D36=L$29),1,0)</f>
        <v>0</v>
      </c>
    </row>
    <row r="37" spans="4:14" x14ac:dyDescent="0.2">
      <c r="D37" t="s">
        <v>39</v>
      </c>
      <c r="E37" s="3">
        <v>6</v>
      </c>
      <c r="F37" s="7">
        <f t="shared" si="1"/>
        <v>0</v>
      </c>
      <c r="G37" s="7">
        <f t="shared" si="1"/>
        <v>0</v>
      </c>
      <c r="H37" s="7">
        <f t="shared" si="1"/>
        <v>1</v>
      </c>
      <c r="I37" s="7">
        <f t="shared" si="1"/>
        <v>0</v>
      </c>
      <c r="J37" s="7">
        <f t="shared" si="1"/>
        <v>0</v>
      </c>
      <c r="K37" s="7">
        <f t="shared" si="1"/>
        <v>0</v>
      </c>
      <c r="L37" s="5">
        <f>IF($E37=L$30,1,0)</f>
        <v>1</v>
      </c>
      <c r="M37" s="6">
        <f>IF(AND(M$30=$E37+1,$D37=M$29),1,0)</f>
        <v>0</v>
      </c>
    </row>
    <row r="38" spans="4:14" x14ac:dyDescent="0.2">
      <c r="D38" t="s">
        <v>38</v>
      </c>
      <c r="E38" s="3">
        <v>7</v>
      </c>
      <c r="F38" s="7">
        <f t="shared" si="1"/>
        <v>0</v>
      </c>
      <c r="G38" s="7">
        <f t="shared" si="1"/>
        <v>1</v>
      </c>
      <c r="H38" s="7">
        <f t="shared" si="1"/>
        <v>0</v>
      </c>
      <c r="I38" s="7">
        <f t="shared" si="1"/>
        <v>0</v>
      </c>
      <c r="J38" s="7">
        <f t="shared" si="1"/>
        <v>0</v>
      </c>
      <c r="K38" s="7">
        <f t="shared" si="1"/>
        <v>0</v>
      </c>
      <c r="L38" s="7">
        <f t="shared" si="1"/>
        <v>0</v>
      </c>
      <c r="M38" s="5">
        <f>IF($E38=M$30,1,0)</f>
        <v>1</v>
      </c>
      <c r="N38" s="6">
        <f>IF(AND(N$30=$E38+1,$D38=N$29),1,0)</f>
        <v>0</v>
      </c>
    </row>
    <row r="39" spans="4:14" x14ac:dyDescent="0.2">
      <c r="D39" t="s">
        <v>37</v>
      </c>
      <c r="E39" s="3">
        <v>8</v>
      </c>
      <c r="F39" s="7">
        <f t="shared" si="1"/>
        <v>1</v>
      </c>
      <c r="G39" s="7">
        <f t="shared" si="1"/>
        <v>0</v>
      </c>
      <c r="H39" s="7">
        <f t="shared" si="1"/>
        <v>0</v>
      </c>
      <c r="I39" s="7">
        <f t="shared" si="1"/>
        <v>0</v>
      </c>
      <c r="J39" s="7">
        <f t="shared" si="1"/>
        <v>0</v>
      </c>
      <c r="K39" s="7">
        <f t="shared" si="1"/>
        <v>0</v>
      </c>
      <c r="L39" s="7">
        <f t="shared" si="1"/>
        <v>0</v>
      </c>
      <c r="M39" s="7">
        <f t="shared" si="1"/>
        <v>0</v>
      </c>
      <c r="N39" s="5">
        <f>IF($E39=N$30,1,0)</f>
        <v>1</v>
      </c>
    </row>
  </sheetData>
  <hyperlinks>
    <hyperlink ref="A1" location="main!A1" display="main" xr:uid="{BF7769EA-3950-43C3-8C41-088154570679}"/>
    <hyperlink ref="A2" r:id="rId1" xr:uid="{FDE63602-5E30-4BD8-AEBD-5CA939650B0A}"/>
  </hyperlinks>
  <pageMargins left="0.7" right="0.7" top="0.75" bottom="0.75" header="0.3" footer="0.3"/>
  <pageSetup paperSize="9"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5FA38-BDF3-4B79-B71C-97C8DFA8EB21}">
  <dimension ref="A1:M11"/>
  <sheetViews>
    <sheetView zoomScale="175" zoomScaleNormal="175" workbookViewId="0"/>
  </sheetViews>
  <sheetFormatPr defaultRowHeight="14.25" x14ac:dyDescent="0.2"/>
  <cols>
    <col min="1" max="1" width="6.5" bestFit="1" customWidth="1"/>
    <col min="2" max="2" width="4.875" customWidth="1"/>
    <col min="3" max="3" width="2.25" bestFit="1" customWidth="1"/>
    <col min="4" max="5" width="1.875" bestFit="1" customWidth="1"/>
    <col min="6" max="6" width="2.125" bestFit="1" customWidth="1"/>
    <col min="7" max="8" width="2.25" bestFit="1" customWidth="1"/>
    <col min="9" max="9" width="2" bestFit="1" customWidth="1"/>
    <col min="10" max="10" width="2.125" bestFit="1" customWidth="1"/>
    <col min="11" max="11" width="2" bestFit="1" customWidth="1"/>
    <col min="13" max="13" width="18.375" bestFit="1" customWidth="1"/>
  </cols>
  <sheetData>
    <row r="1" spans="1:13" x14ac:dyDescent="0.2">
      <c r="A1" s="15" t="s">
        <v>142</v>
      </c>
      <c r="B1" s="15"/>
      <c r="F1" t="s">
        <v>47</v>
      </c>
      <c r="G1" t="s">
        <v>48</v>
      </c>
      <c r="H1" t="s">
        <v>49</v>
      </c>
      <c r="I1" t="s">
        <v>50</v>
      </c>
      <c r="J1" t="s">
        <v>47</v>
      </c>
      <c r="K1" t="s">
        <v>50</v>
      </c>
    </row>
    <row r="2" spans="1:13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</row>
    <row r="3" spans="1:13" x14ac:dyDescent="0.2">
      <c r="D3" s="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M3" t="s">
        <v>51</v>
      </c>
    </row>
    <row r="4" spans="1:13" x14ac:dyDescent="0.2">
      <c r="C4" t="s">
        <v>50</v>
      </c>
      <c r="D4" s="3">
        <v>1</v>
      </c>
      <c r="E4">
        <v>0</v>
      </c>
      <c r="F4">
        <f>IF(F$1=$C4, 1+E3, MAX(F3,E4))</f>
        <v>0</v>
      </c>
      <c r="G4">
        <f t="shared" ref="G4:K10" si="0">IF(G$1=$C4, 1+F3, MAX(G3,F4))</f>
        <v>0</v>
      </c>
      <c r="H4">
        <f t="shared" si="0"/>
        <v>0</v>
      </c>
      <c r="I4">
        <f t="shared" si="0"/>
        <v>1</v>
      </c>
      <c r="J4">
        <f t="shared" si="0"/>
        <v>1</v>
      </c>
      <c r="K4">
        <f t="shared" si="0"/>
        <v>1</v>
      </c>
    </row>
    <row r="5" spans="1:13" x14ac:dyDescent="0.2">
      <c r="C5" t="s">
        <v>47</v>
      </c>
      <c r="D5" s="3">
        <v>2</v>
      </c>
      <c r="E5">
        <v>0</v>
      </c>
      <c r="F5">
        <f t="shared" ref="F5:F10" si="1">IF(F$1=$C5, 1+E4, MAX(F4,E5))</f>
        <v>1</v>
      </c>
      <c r="G5">
        <f t="shared" si="0"/>
        <v>1</v>
      </c>
      <c r="H5">
        <f t="shared" si="0"/>
        <v>1</v>
      </c>
      <c r="I5">
        <f t="shared" si="0"/>
        <v>1</v>
      </c>
      <c r="J5">
        <f t="shared" si="0"/>
        <v>2</v>
      </c>
      <c r="K5">
        <f t="shared" si="0"/>
        <v>2</v>
      </c>
      <c r="M5" t="s">
        <v>52</v>
      </c>
    </row>
    <row r="6" spans="1:13" x14ac:dyDescent="0.2">
      <c r="C6" t="s">
        <v>49</v>
      </c>
      <c r="D6" s="3">
        <v>3</v>
      </c>
      <c r="E6">
        <v>0</v>
      </c>
      <c r="F6">
        <f t="shared" si="1"/>
        <v>1</v>
      </c>
      <c r="G6">
        <f t="shared" si="0"/>
        <v>1</v>
      </c>
      <c r="H6">
        <f t="shared" si="0"/>
        <v>2</v>
      </c>
      <c r="I6">
        <f t="shared" si="0"/>
        <v>2</v>
      </c>
      <c r="J6">
        <f t="shared" si="0"/>
        <v>2</v>
      </c>
      <c r="K6">
        <f t="shared" si="0"/>
        <v>2</v>
      </c>
      <c r="M6" t="s">
        <v>53</v>
      </c>
    </row>
    <row r="7" spans="1:13" x14ac:dyDescent="0.2">
      <c r="C7" t="s">
        <v>47</v>
      </c>
      <c r="D7" s="3">
        <v>4</v>
      </c>
      <c r="E7">
        <v>0</v>
      </c>
      <c r="F7">
        <f t="shared" si="1"/>
        <v>1</v>
      </c>
      <c r="G7">
        <f t="shared" si="0"/>
        <v>1</v>
      </c>
      <c r="H7">
        <f t="shared" si="0"/>
        <v>2</v>
      </c>
      <c r="I7">
        <f t="shared" si="0"/>
        <v>2</v>
      </c>
      <c r="J7">
        <f t="shared" si="0"/>
        <v>3</v>
      </c>
      <c r="K7">
        <f t="shared" si="0"/>
        <v>3</v>
      </c>
      <c r="M7" t="s">
        <v>54</v>
      </c>
    </row>
    <row r="8" spans="1:13" x14ac:dyDescent="0.2">
      <c r="C8" t="s">
        <v>48</v>
      </c>
      <c r="D8" s="3">
        <v>5</v>
      </c>
      <c r="E8">
        <v>0</v>
      </c>
      <c r="F8">
        <f t="shared" si="1"/>
        <v>1</v>
      </c>
      <c r="G8">
        <f t="shared" si="0"/>
        <v>2</v>
      </c>
      <c r="H8">
        <f t="shared" si="0"/>
        <v>2</v>
      </c>
      <c r="I8">
        <f t="shared" si="0"/>
        <v>2</v>
      </c>
      <c r="J8">
        <f t="shared" si="0"/>
        <v>3</v>
      </c>
      <c r="K8">
        <f t="shared" si="0"/>
        <v>3</v>
      </c>
      <c r="M8" t="s">
        <v>55</v>
      </c>
    </row>
    <row r="9" spans="1:13" x14ac:dyDescent="0.2">
      <c r="C9" t="s">
        <v>50</v>
      </c>
      <c r="D9" s="3">
        <v>6</v>
      </c>
      <c r="E9">
        <v>0</v>
      </c>
      <c r="F9">
        <f t="shared" si="1"/>
        <v>1</v>
      </c>
      <c r="G9">
        <f t="shared" si="0"/>
        <v>2</v>
      </c>
      <c r="H9">
        <f t="shared" si="0"/>
        <v>2</v>
      </c>
      <c r="I9">
        <f t="shared" si="0"/>
        <v>3</v>
      </c>
      <c r="J9">
        <f t="shared" si="0"/>
        <v>3</v>
      </c>
      <c r="K9">
        <f t="shared" si="0"/>
        <v>4</v>
      </c>
      <c r="M9" t="s">
        <v>56</v>
      </c>
    </row>
    <row r="10" spans="1:13" x14ac:dyDescent="0.2">
      <c r="C10" t="s">
        <v>47</v>
      </c>
      <c r="D10" s="3">
        <v>7</v>
      </c>
      <c r="E10">
        <v>0</v>
      </c>
      <c r="F10">
        <f t="shared" si="1"/>
        <v>1</v>
      </c>
      <c r="G10">
        <f t="shared" si="0"/>
        <v>2</v>
      </c>
      <c r="H10">
        <f t="shared" si="0"/>
        <v>2</v>
      </c>
      <c r="I10">
        <f t="shared" si="0"/>
        <v>3</v>
      </c>
      <c r="J10">
        <f t="shared" si="0"/>
        <v>4</v>
      </c>
      <c r="K10">
        <f t="shared" si="0"/>
        <v>4</v>
      </c>
    </row>
    <row r="11" spans="1:13" x14ac:dyDescent="0.2">
      <c r="M11" t="s">
        <v>57</v>
      </c>
    </row>
  </sheetData>
  <hyperlinks>
    <hyperlink ref="A1" location="main!A1" display="main" xr:uid="{A081E42A-9BFE-410E-BD94-409FD5D8653B}"/>
    <hyperlink ref="A2" r:id="rId1" xr:uid="{82AFEC9D-6088-4DDA-9853-2187A5FE3296}"/>
  </hyperlinks>
  <pageMargins left="0.7" right="0.7" top="0.75" bottom="0.75" header="0.3" footer="0.3"/>
  <pageSetup paperSize="9"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1B6AC-0E9B-4EAB-A989-DE390565AEF0}">
  <dimension ref="A1:R13"/>
  <sheetViews>
    <sheetView zoomScale="265" zoomScaleNormal="265" workbookViewId="0">
      <selection activeCell="R13" sqref="R13"/>
    </sheetView>
  </sheetViews>
  <sheetFormatPr defaultRowHeight="14.25" x14ac:dyDescent="0.2"/>
  <cols>
    <col min="1" max="1" width="6.5" bestFit="1" customWidth="1"/>
    <col min="2" max="2" width="3.625" customWidth="1"/>
    <col min="3" max="3" width="3.875" bestFit="1" customWidth="1"/>
    <col min="4" max="4" width="5.125" bestFit="1" customWidth="1"/>
    <col min="5" max="8" width="1.875" bestFit="1" customWidth="1"/>
    <col min="9" max="12" width="2.375" bestFit="1" customWidth="1"/>
    <col min="13" max="13" width="2.875" bestFit="1" customWidth="1"/>
    <col min="14" max="15" width="2.375" bestFit="1" customWidth="1"/>
    <col min="16" max="16" width="2.875" bestFit="1" customWidth="1"/>
    <col min="18" max="18" width="21.25" customWidth="1"/>
  </cols>
  <sheetData>
    <row r="1" spans="1:18" x14ac:dyDescent="0.2">
      <c r="A1" s="15" t="s">
        <v>142</v>
      </c>
      <c r="B1" s="15"/>
      <c r="P1" t="s">
        <v>60</v>
      </c>
      <c r="R1" t="s">
        <v>62</v>
      </c>
    </row>
    <row r="2" spans="1:18" x14ac:dyDescent="0.2">
      <c r="A2" s="15" t="s">
        <v>248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O2" s="3">
        <v>9</v>
      </c>
      <c r="P2" s="3">
        <v>10</v>
      </c>
      <c r="R2" t="s">
        <v>63</v>
      </c>
    </row>
    <row r="3" spans="1:18" x14ac:dyDescent="0.2">
      <c r="C3">
        <v>30</v>
      </c>
      <c r="D3">
        <v>6</v>
      </c>
      <c r="E3" s="3">
        <v>0</v>
      </c>
      <c r="F3" s="1">
        <f>IF(F$2&lt;$D3,0,$C$3)</f>
        <v>0</v>
      </c>
      <c r="G3" s="1">
        <f t="shared" ref="G3:P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30</v>
      </c>
      <c r="M3" s="1">
        <f t="shared" si="0"/>
        <v>30</v>
      </c>
      <c r="N3" s="1">
        <f t="shared" si="0"/>
        <v>30</v>
      </c>
      <c r="O3" s="1">
        <f t="shared" si="0"/>
        <v>30</v>
      </c>
      <c r="P3" s="1">
        <f t="shared" si="0"/>
        <v>30</v>
      </c>
    </row>
    <row r="4" spans="1:18" x14ac:dyDescent="0.2">
      <c r="C4">
        <v>14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P6" ca="1" si="1">IF(G$2&lt;$D4, G3, MAX(G3,OFFSET(G4, -1, -$D4) + $C4))</f>
        <v>0</v>
      </c>
      <c r="H4" s="1">
        <f t="shared" ca="1" si="1"/>
        <v>0</v>
      </c>
      <c r="I4" s="1">
        <f t="shared" ca="1" si="1"/>
        <v>14</v>
      </c>
      <c r="J4" s="1">
        <f t="shared" ca="1" si="1"/>
        <v>14</v>
      </c>
      <c r="K4" s="1">
        <f t="shared" ca="1" si="1"/>
        <v>14</v>
      </c>
      <c r="L4" s="1">
        <f t="shared" ca="1" si="1"/>
        <v>30</v>
      </c>
      <c r="M4" s="1">
        <f t="shared" ca="1" si="1"/>
        <v>30</v>
      </c>
      <c r="N4" s="1">
        <f t="shared" ca="1" si="1"/>
        <v>30</v>
      </c>
      <c r="O4" s="1">
        <f t="shared" ca="1" si="1"/>
        <v>44</v>
      </c>
      <c r="P4" s="1">
        <f t="shared" ca="1" si="1"/>
        <v>44</v>
      </c>
      <c r="R4" t="s">
        <v>67</v>
      </c>
    </row>
    <row r="5" spans="1:18" x14ac:dyDescent="0.2">
      <c r="C5">
        <v>18</v>
      </c>
      <c r="D5">
        <v>4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14</v>
      </c>
      <c r="J5" s="1">
        <f t="shared" ca="1" si="1"/>
        <v>18</v>
      </c>
      <c r="K5" s="1">
        <f t="shared" ca="1" si="1"/>
        <v>18</v>
      </c>
      <c r="L5" s="1">
        <f t="shared" ca="1" si="1"/>
        <v>30</v>
      </c>
      <c r="M5" s="1">
        <f t="shared" ca="1" si="1"/>
        <v>32</v>
      </c>
      <c r="N5" s="1">
        <f t="shared" ca="1" si="1"/>
        <v>32</v>
      </c>
      <c r="O5" s="1">
        <f t="shared" ca="1" si="1"/>
        <v>44</v>
      </c>
      <c r="P5" s="1">
        <f t="shared" ca="1" si="1"/>
        <v>48</v>
      </c>
      <c r="R5" t="s">
        <v>64</v>
      </c>
    </row>
    <row r="6" spans="1:18" x14ac:dyDescent="0.2">
      <c r="C6">
        <v>9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9</v>
      </c>
      <c r="I6" s="1">
        <f t="shared" ca="1" si="1"/>
        <v>14</v>
      </c>
      <c r="J6" s="1">
        <f t="shared" ca="1" si="1"/>
        <v>18</v>
      </c>
      <c r="K6" s="1">
        <f t="shared" ca="1" si="1"/>
        <v>23</v>
      </c>
      <c r="L6" s="1">
        <f t="shared" ca="1" si="1"/>
        <v>30</v>
      </c>
      <c r="M6" s="1">
        <f t="shared" ca="1" si="1"/>
        <v>32</v>
      </c>
      <c r="N6" s="1">
        <f t="shared" ca="1" si="1"/>
        <v>39</v>
      </c>
      <c r="O6" s="1">
        <f t="shared" ca="1" si="1"/>
        <v>44</v>
      </c>
      <c r="P6" s="1">
        <f t="shared" ca="1" si="1"/>
        <v>48</v>
      </c>
      <c r="R6" t="s">
        <v>66</v>
      </c>
    </row>
    <row r="7" spans="1:18" x14ac:dyDescent="0.2">
      <c r="E7" t="s">
        <v>61</v>
      </c>
      <c r="R7" s="4" t="s">
        <v>65</v>
      </c>
    </row>
    <row r="8" spans="1:18" x14ac:dyDescent="0.2">
      <c r="R8" s="4" t="s">
        <v>68</v>
      </c>
    </row>
    <row r="9" spans="1:18" x14ac:dyDescent="0.2">
      <c r="R9" t="s">
        <v>69</v>
      </c>
    </row>
    <row r="11" spans="1:18" x14ac:dyDescent="0.2">
      <c r="R11" t="s">
        <v>245</v>
      </c>
    </row>
    <row r="12" spans="1:18" x14ac:dyDescent="0.2">
      <c r="R12" s="15" t="s">
        <v>115</v>
      </c>
    </row>
    <row r="13" spans="1:18" x14ac:dyDescent="0.2">
      <c r="R13" s="15" t="s">
        <v>136</v>
      </c>
    </row>
  </sheetData>
  <hyperlinks>
    <hyperlink ref="A1" location="main!A1" display="main" xr:uid="{0FC251A3-AF3A-43E8-B3EE-A72BB5371C77}"/>
    <hyperlink ref="R12" location="'6'!A1" display="פרוק קונצרן של חברות" xr:uid="{AC6E0360-B75F-4618-AC13-D50379F10970}"/>
    <hyperlink ref="R13" location="'13'!A1" display="ארגון כנס" xr:uid="{65404C45-BA11-4479-A8B0-71995ECA6C94}"/>
    <hyperlink ref="A2" r:id="rId1" xr:uid="{7BBBD37F-1694-4425-92D6-55A9D1191458}"/>
  </hyperlinks>
  <pageMargins left="0.7" right="0.7" top="0.75" bottom="0.75" header="0.3" footer="0.3"/>
  <pageSetup paperSize="9" orientation="portrait"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0E060E-7E94-4160-BC1C-A852FD362F3B}">
  <dimension ref="A1:P11"/>
  <sheetViews>
    <sheetView zoomScale="175" zoomScaleNormal="175" workbookViewId="0"/>
  </sheetViews>
  <sheetFormatPr defaultRowHeight="14.25" x14ac:dyDescent="0.2"/>
  <cols>
    <col min="1" max="1" width="6.5" bestFit="1" customWidth="1"/>
    <col min="3" max="3" width="3.875" bestFit="1" customWidth="1"/>
    <col min="4" max="4" width="5.125" bestFit="1" customWidth="1"/>
    <col min="5" max="8" width="1.875" bestFit="1" customWidth="1"/>
    <col min="9" max="14" width="2.375" bestFit="1" customWidth="1"/>
    <col min="16" max="16" width="21.25" customWidth="1"/>
  </cols>
  <sheetData>
    <row r="1" spans="1:16" x14ac:dyDescent="0.2">
      <c r="A1" s="15" t="s">
        <v>142</v>
      </c>
      <c r="N1" t="s">
        <v>72</v>
      </c>
      <c r="P1" t="s">
        <v>168</v>
      </c>
    </row>
    <row r="2" spans="1:16" x14ac:dyDescent="0.2">
      <c r="A2" s="15" t="s">
        <v>248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P2" s="15" t="s">
        <v>114</v>
      </c>
    </row>
    <row r="3" spans="1:16" x14ac:dyDescent="0.2">
      <c r="C3">
        <f>D3</f>
        <v>6</v>
      </c>
      <c r="D3">
        <v>6</v>
      </c>
      <c r="E3" s="3">
        <v>0</v>
      </c>
      <c r="F3" s="1">
        <f>IF(F$2&lt;$D3,0,$C$3)</f>
        <v>0</v>
      </c>
      <c r="G3" s="1">
        <f t="shared" ref="G3:N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6</v>
      </c>
      <c r="M3" s="1">
        <f t="shared" si="0"/>
        <v>6</v>
      </c>
      <c r="N3" s="1">
        <f t="shared" si="0"/>
        <v>6</v>
      </c>
      <c r="P3" t="s">
        <v>70</v>
      </c>
    </row>
    <row r="4" spans="1:16" x14ac:dyDescent="0.2">
      <c r="C4">
        <f>D4</f>
        <v>3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N6" ca="1" si="1">IF(G$2&lt;$D4, G3, MAX(G3,OFFSET(G4, -1, -$D4) + $C4))</f>
        <v>0</v>
      </c>
      <c r="H4" s="1">
        <f t="shared" ca="1" si="1"/>
        <v>0</v>
      </c>
      <c r="I4" s="1">
        <f t="shared" ca="1" si="1"/>
        <v>3</v>
      </c>
      <c r="J4" s="1">
        <f t="shared" ca="1" si="1"/>
        <v>3</v>
      </c>
      <c r="K4" s="1">
        <f t="shared" ca="1" si="1"/>
        <v>3</v>
      </c>
      <c r="L4" s="1">
        <f t="shared" ca="1" si="1"/>
        <v>6</v>
      </c>
      <c r="M4" s="1">
        <f t="shared" ca="1" si="1"/>
        <v>6</v>
      </c>
      <c r="N4" s="1">
        <f t="shared" ca="1" si="1"/>
        <v>6</v>
      </c>
      <c r="P4" t="s">
        <v>71</v>
      </c>
    </row>
    <row r="5" spans="1:16" x14ac:dyDescent="0.2">
      <c r="C5">
        <f>D5</f>
        <v>5</v>
      </c>
      <c r="D5">
        <v>5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3</v>
      </c>
      <c r="J5" s="1">
        <f t="shared" ca="1" si="1"/>
        <v>3</v>
      </c>
      <c r="K5" s="1">
        <f t="shared" ca="1" si="1"/>
        <v>5</v>
      </c>
      <c r="L5" s="1">
        <f t="shared" ca="1" si="1"/>
        <v>6</v>
      </c>
      <c r="M5" s="1">
        <f t="shared" ca="1" si="1"/>
        <v>6</v>
      </c>
      <c r="N5" s="1">
        <f t="shared" ca="1" si="1"/>
        <v>8</v>
      </c>
    </row>
    <row r="6" spans="1:16" x14ac:dyDescent="0.2">
      <c r="C6">
        <f>D6</f>
        <v>2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2</v>
      </c>
      <c r="I6" s="1">
        <f t="shared" ca="1" si="1"/>
        <v>3</v>
      </c>
      <c r="J6" s="1">
        <f t="shared" ca="1" si="1"/>
        <v>3</v>
      </c>
      <c r="K6" s="1">
        <f t="shared" ca="1" si="1"/>
        <v>5</v>
      </c>
      <c r="L6" s="1">
        <f t="shared" ca="1" si="1"/>
        <v>6</v>
      </c>
      <c r="M6" s="1">
        <f t="shared" ca="1" si="1"/>
        <v>7</v>
      </c>
      <c r="N6" s="1">
        <f t="shared" ca="1" si="1"/>
        <v>8</v>
      </c>
      <c r="P6" t="s">
        <v>75</v>
      </c>
    </row>
    <row r="7" spans="1:16" x14ac:dyDescent="0.2">
      <c r="E7" t="s">
        <v>74</v>
      </c>
      <c r="P7" t="s">
        <v>64</v>
      </c>
    </row>
    <row r="8" spans="1:16" ht="15" x14ac:dyDescent="0.25">
      <c r="C8" s="10" t="s">
        <v>73</v>
      </c>
      <c r="D8" s="10">
        <f>SUM(D3:D6)</f>
        <v>16</v>
      </c>
      <c r="P8" t="s">
        <v>76</v>
      </c>
    </row>
    <row r="9" spans="1:16" x14ac:dyDescent="0.2">
      <c r="P9" s="4" t="s">
        <v>77</v>
      </c>
    </row>
    <row r="10" spans="1:16" x14ac:dyDescent="0.2">
      <c r="P10" s="4" t="s">
        <v>78</v>
      </c>
    </row>
    <row r="11" spans="1:16" x14ac:dyDescent="0.2">
      <c r="P11" t="s">
        <v>69</v>
      </c>
    </row>
  </sheetData>
  <hyperlinks>
    <hyperlink ref="A1" location="main!A1" display="main" xr:uid="{469EF6FF-041A-4483-9A4F-8EB85ED8222D}"/>
    <hyperlink ref="P2" location="'5'!A1" display="תרמיל" xr:uid="{152AC6D8-BE98-4434-95A2-F90D356F4952}"/>
    <hyperlink ref="A2" r:id="rId1" xr:uid="{8D3F7A44-2455-4B63-AA0B-FDE4AC477841}"/>
  </hyperlinks>
  <pageMargins left="0.7" right="0.7" top="0.75" bottom="0.75" header="0.3" footer="0.3"/>
  <pageSetup paperSize="9" orientation="portrait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0973BF-4F85-44B1-8599-140B8015340F}">
  <dimension ref="A1:AL23"/>
  <sheetViews>
    <sheetView zoomScale="160" zoomScaleNormal="160" workbookViewId="0"/>
  </sheetViews>
  <sheetFormatPr defaultColWidth="3" defaultRowHeight="14.25" x14ac:dyDescent="0.2"/>
  <cols>
    <col min="1" max="1" width="6.5" bestFit="1" customWidth="1"/>
    <col min="10" max="10" width="3" bestFit="1" customWidth="1"/>
  </cols>
  <sheetData>
    <row r="1" spans="1:38" x14ac:dyDescent="0.2">
      <c r="A1" s="15" t="s">
        <v>142</v>
      </c>
      <c r="C1" t="s">
        <v>26</v>
      </c>
      <c r="H1" t="s">
        <v>95</v>
      </c>
    </row>
    <row r="2" spans="1:38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</row>
    <row r="3" spans="1:38" x14ac:dyDescent="0.2">
      <c r="A3" s="15" t="s">
        <v>248</v>
      </c>
      <c r="D3" s="3">
        <v>0</v>
      </c>
      <c r="E3" s="12">
        <f>IF($E$2=0,1,0)</f>
        <v>1</v>
      </c>
      <c r="F3" s="12">
        <v>0</v>
      </c>
      <c r="G3" s="12">
        <v>0</v>
      </c>
      <c r="H3" s="12">
        <v>0</v>
      </c>
    </row>
    <row r="4" spans="1:38" x14ac:dyDescent="0.2">
      <c r="C4">
        <v>1</v>
      </c>
      <c r="D4" s="3">
        <v>1</v>
      </c>
      <c r="E4" s="12">
        <f>IF($E$2=0,1,0)</f>
        <v>1</v>
      </c>
      <c r="F4">
        <f t="shared" ref="F4:H5" ca="1" si="0">IF(F$2&lt;$C4,0,OFFSET(F4,0,-$C4))+F3</f>
        <v>1</v>
      </c>
      <c r="G4">
        <f t="shared" ca="1" si="0"/>
        <v>1</v>
      </c>
      <c r="H4">
        <f t="shared" ca="1" si="0"/>
        <v>1</v>
      </c>
    </row>
    <row r="5" spans="1:38" x14ac:dyDescent="0.2">
      <c r="C5">
        <v>2</v>
      </c>
      <c r="D5" s="3">
        <v>2</v>
      </c>
      <c r="E5" s="12">
        <f>IF($E$2=0,1,0)</f>
        <v>1</v>
      </c>
      <c r="F5">
        <f t="shared" ca="1" si="0"/>
        <v>1</v>
      </c>
      <c r="G5">
        <f t="shared" ca="1" si="0"/>
        <v>2</v>
      </c>
      <c r="H5">
        <f t="shared" ca="1" si="0"/>
        <v>2</v>
      </c>
    </row>
    <row r="8" spans="1:38" x14ac:dyDescent="0.2">
      <c r="T8" t="s">
        <v>104</v>
      </c>
    </row>
    <row r="9" spans="1:38" x14ac:dyDescent="0.2">
      <c r="T9" t="s">
        <v>165</v>
      </c>
    </row>
    <row r="10" spans="1:38" x14ac:dyDescent="0.2">
      <c r="C10" t="s">
        <v>81</v>
      </c>
    </row>
    <row r="11" spans="1:38" x14ac:dyDescent="0.2">
      <c r="E11" s="3">
        <v>0</v>
      </c>
      <c r="F11" s="3">
        <v>1</v>
      </c>
      <c r="G11" s="3">
        <v>2</v>
      </c>
      <c r="H11" s="3">
        <v>3</v>
      </c>
      <c r="I11" s="3">
        <v>4</v>
      </c>
      <c r="J11" s="3">
        <v>5</v>
      </c>
      <c r="K11" s="3">
        <v>6</v>
      </c>
      <c r="L11" s="3">
        <v>7</v>
      </c>
      <c r="M11" s="3">
        <v>8</v>
      </c>
      <c r="T11" t="s">
        <v>98</v>
      </c>
      <c r="AL11" t="s">
        <v>12</v>
      </c>
    </row>
    <row r="12" spans="1:38" x14ac:dyDescent="0.2">
      <c r="D12" s="3">
        <v>0</v>
      </c>
      <c r="E12" s="12">
        <f>IF($E$11=0,0)</f>
        <v>0</v>
      </c>
      <c r="F12" s="12">
        <f t="shared" ref="F12:L12" si="1">IF($D$12=0,F11)</f>
        <v>1</v>
      </c>
      <c r="G12" s="12">
        <f t="shared" si="1"/>
        <v>2</v>
      </c>
      <c r="H12" s="12">
        <f t="shared" si="1"/>
        <v>3</v>
      </c>
      <c r="I12" s="12">
        <f t="shared" si="1"/>
        <v>4</v>
      </c>
      <c r="J12" s="12">
        <f t="shared" si="1"/>
        <v>5</v>
      </c>
      <c r="K12" s="12">
        <f t="shared" si="1"/>
        <v>6</v>
      </c>
      <c r="L12" s="12">
        <f t="shared" si="1"/>
        <v>7</v>
      </c>
      <c r="M12" s="12">
        <f>IF($D$12=0,M11)</f>
        <v>8</v>
      </c>
      <c r="T12" t="s">
        <v>99</v>
      </c>
      <c r="AL12" t="s">
        <v>13</v>
      </c>
    </row>
    <row r="13" spans="1:38" x14ac:dyDescent="0.2">
      <c r="C13">
        <v>1</v>
      </c>
      <c r="D13" s="3">
        <v>1</v>
      </c>
      <c r="E13" s="12">
        <f>IF($E$11=0,0)</f>
        <v>0</v>
      </c>
      <c r="F13">
        <f ca="1">IF(F$11&lt;$C13,F12,MIN(F12,1+OFFSET(F13,0,-$C13)))</f>
        <v>1</v>
      </c>
      <c r="G13">
        <f t="shared" ref="G13:M13" ca="1" si="2">IF(G$11&lt;$C13,G12,MIN(G12,1+OFFSET(G13,0,-$C13)))</f>
        <v>2</v>
      </c>
      <c r="H13">
        <f t="shared" ca="1" si="2"/>
        <v>3</v>
      </c>
      <c r="I13">
        <f t="shared" ca="1" si="2"/>
        <v>4</v>
      </c>
      <c r="J13">
        <f t="shared" ca="1" si="2"/>
        <v>5</v>
      </c>
      <c r="K13">
        <f t="shared" ca="1" si="2"/>
        <v>6</v>
      </c>
      <c r="L13">
        <f t="shared" ca="1" si="2"/>
        <v>7</v>
      </c>
      <c r="M13">
        <f t="shared" ca="1" si="2"/>
        <v>8</v>
      </c>
      <c r="T13" t="s">
        <v>100</v>
      </c>
      <c r="AL13" s="4" t="s">
        <v>14</v>
      </c>
    </row>
    <row r="14" spans="1:38" x14ac:dyDescent="0.2">
      <c r="C14">
        <v>4</v>
      </c>
      <c r="D14" s="3">
        <v>2</v>
      </c>
      <c r="E14" s="12">
        <f>IF($E$11=0,0)</f>
        <v>0</v>
      </c>
      <c r="F14">
        <f ca="1">IF(F$11&lt;$C14,F13,MIN(F13,1+OFFSET(F14,0,-$C14)))</f>
        <v>1</v>
      </c>
      <c r="G14">
        <f t="shared" ref="G14:M14" ca="1" si="3">IF(G$11&lt;$C14,G13,MIN(G13,1+OFFSET(G14,0,-$C14)))</f>
        <v>2</v>
      </c>
      <c r="H14">
        <f t="shared" ca="1" si="3"/>
        <v>3</v>
      </c>
      <c r="I14">
        <f t="shared" ca="1" si="3"/>
        <v>1</v>
      </c>
      <c r="J14">
        <f t="shared" ca="1" si="3"/>
        <v>2</v>
      </c>
      <c r="K14">
        <f t="shared" ca="1" si="3"/>
        <v>3</v>
      </c>
      <c r="L14">
        <f t="shared" ca="1" si="3"/>
        <v>4</v>
      </c>
      <c r="M14">
        <f t="shared" ca="1" si="3"/>
        <v>2</v>
      </c>
      <c r="T14" t="s">
        <v>101</v>
      </c>
    </row>
    <row r="15" spans="1:38" x14ac:dyDescent="0.2">
      <c r="C15">
        <v>5</v>
      </c>
      <c r="D15" s="3">
        <v>3</v>
      </c>
      <c r="E15" s="12">
        <f>IF($E$11=0,0)</f>
        <v>0</v>
      </c>
      <c r="F15">
        <f ca="1">IF(F$11&lt;$C15,F14,MIN(F14,1+OFFSET(F15,0,-$C15)))</f>
        <v>1</v>
      </c>
      <c r="G15">
        <f t="shared" ref="G15:M15" ca="1" si="4">IF(G$11&lt;$C15,G14,MIN(G14,1+OFFSET(G15,0,-$C15)))</f>
        <v>2</v>
      </c>
      <c r="H15">
        <f t="shared" ca="1" si="4"/>
        <v>3</v>
      </c>
      <c r="I15">
        <f t="shared" ca="1" si="4"/>
        <v>1</v>
      </c>
      <c r="J15">
        <f t="shared" ca="1" si="4"/>
        <v>1</v>
      </c>
      <c r="K15">
        <f t="shared" ca="1" si="4"/>
        <v>2</v>
      </c>
      <c r="L15">
        <f t="shared" ca="1" si="4"/>
        <v>3</v>
      </c>
      <c r="M15">
        <f t="shared" ca="1" si="4"/>
        <v>2</v>
      </c>
      <c r="T15" t="s">
        <v>102</v>
      </c>
      <c r="AL15" t="s">
        <v>15</v>
      </c>
    </row>
    <row r="16" spans="1:38" x14ac:dyDescent="0.2">
      <c r="T16" t="s">
        <v>103</v>
      </c>
      <c r="AL16" t="s">
        <v>16</v>
      </c>
    </row>
    <row r="18" spans="38:38" x14ac:dyDescent="0.2">
      <c r="AL18" t="s">
        <v>17</v>
      </c>
    </row>
    <row r="19" spans="38:38" x14ac:dyDescent="0.2">
      <c r="AL19" t="s">
        <v>18</v>
      </c>
    </row>
    <row r="20" spans="38:38" x14ac:dyDescent="0.2">
      <c r="AL20" t="s">
        <v>19</v>
      </c>
    </row>
    <row r="21" spans="38:38" x14ac:dyDescent="0.2">
      <c r="AL21" t="s">
        <v>20</v>
      </c>
    </row>
    <row r="22" spans="38:38" x14ac:dyDescent="0.2">
      <c r="AL22" t="s">
        <v>21</v>
      </c>
    </row>
    <row r="23" spans="38:38" x14ac:dyDescent="0.2">
      <c r="AL23" t="s">
        <v>22</v>
      </c>
    </row>
  </sheetData>
  <hyperlinks>
    <hyperlink ref="A1" location="main!A1" display="main" xr:uid="{770B322A-89BF-4E60-8148-992D778B09EF}"/>
    <hyperlink ref="A2" r:id="rId1" xr:uid="{FAA4FE21-D26E-4EE8-9F16-3210821AF4D2}"/>
    <hyperlink ref="A3" r:id="rId2" xr:uid="{F03B2194-6783-4D92-A725-EFCEECFBB6D3}"/>
  </hyperlinks>
  <pageMargins left="0.7" right="0.7" top="0.75" bottom="0.75" header="0.3" footer="0.3"/>
  <pageSetup paperSize="9" orientation="portrait" r:id="rId3"/>
  <drawing r:id="rId4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66E989-C894-4E2B-BF5D-C0FB59373D16}">
  <dimension ref="A1:J9"/>
  <sheetViews>
    <sheetView zoomScale="310" zoomScaleNormal="310" workbookViewId="0"/>
  </sheetViews>
  <sheetFormatPr defaultRowHeight="14.25" x14ac:dyDescent="0.2"/>
  <cols>
    <col min="1" max="1" width="6.5" bestFit="1" customWidth="1"/>
    <col min="3" max="6" width="2.875" customWidth="1"/>
    <col min="7" max="8" width="5.75" bestFit="1" customWidth="1"/>
    <col min="9" max="9" width="5.75" customWidth="1"/>
    <col min="10" max="10" width="4.375" bestFit="1" customWidth="1"/>
    <col min="11" max="14" width="2.875" customWidth="1"/>
  </cols>
  <sheetData>
    <row r="1" spans="1:10" x14ac:dyDescent="0.2">
      <c r="A1" s="15" t="s">
        <v>142</v>
      </c>
      <c r="D1" t="s">
        <v>7</v>
      </c>
      <c r="E1" t="s">
        <v>8</v>
      </c>
      <c r="F1" t="s">
        <v>11</v>
      </c>
      <c r="G1" t="s">
        <v>9</v>
      </c>
      <c r="H1" t="s">
        <v>10</v>
      </c>
      <c r="J1" t="s">
        <v>5</v>
      </c>
    </row>
    <row r="2" spans="1:10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I2" s="3">
        <v>5</v>
      </c>
      <c r="J2" s="3">
        <v>7</v>
      </c>
    </row>
    <row r="3" spans="1:10" x14ac:dyDescent="0.2">
      <c r="C3" s="3">
        <v>0</v>
      </c>
      <c r="D3">
        <v>0</v>
      </c>
      <c r="E3">
        <v>0</v>
      </c>
      <c r="F3">
        <v>10</v>
      </c>
      <c r="G3">
        <v>0</v>
      </c>
      <c r="H3">
        <v>0</v>
      </c>
      <c r="I3" s="2" t="s">
        <v>3</v>
      </c>
    </row>
    <row r="4" spans="1:10" x14ac:dyDescent="0.2">
      <c r="C4" s="3">
        <v>1</v>
      </c>
      <c r="D4">
        <v>1</v>
      </c>
      <c r="E4">
        <v>50</v>
      </c>
      <c r="F4">
        <v>10</v>
      </c>
      <c r="G4">
        <f>D4+MIN(G3,F3+H3)</f>
        <v>1</v>
      </c>
      <c r="H4">
        <f>E4+MIN(F3+G3,H3)</f>
        <v>50</v>
      </c>
      <c r="I4" s="1" t="b">
        <f>H4&lt;G4+F4</f>
        <v>0</v>
      </c>
      <c r="J4" t="str">
        <f>IF(I4,"SF","NY")</f>
        <v>NY</v>
      </c>
    </row>
    <row r="5" spans="1:10" x14ac:dyDescent="0.2">
      <c r="C5" s="3">
        <v>2</v>
      </c>
      <c r="D5">
        <v>3</v>
      </c>
      <c r="E5">
        <v>20</v>
      </c>
      <c r="F5">
        <v>10</v>
      </c>
      <c r="G5">
        <f>D5+MIN(G4,F4+H4)</f>
        <v>4</v>
      </c>
      <c r="H5">
        <f>E5+MIN(F4+G4,H4)</f>
        <v>31</v>
      </c>
      <c r="I5" s="1" t="b">
        <f>H5&lt;G5+F5</f>
        <v>0</v>
      </c>
      <c r="J5" t="str">
        <f>IF(I5,"SF","NY")</f>
        <v>NY</v>
      </c>
    </row>
    <row r="6" spans="1:10" x14ac:dyDescent="0.2">
      <c r="C6" s="3">
        <v>3</v>
      </c>
      <c r="D6">
        <v>20</v>
      </c>
      <c r="E6">
        <v>2</v>
      </c>
      <c r="F6">
        <v>10</v>
      </c>
      <c r="G6">
        <f>D6+MIN(G5,F5+H5)</f>
        <v>24</v>
      </c>
      <c r="H6">
        <f>E6+MIN(F5+G5,H5)</f>
        <v>16</v>
      </c>
      <c r="I6" s="1" t="b">
        <f>H6&lt;G6+F6</f>
        <v>1</v>
      </c>
      <c r="J6" t="str">
        <f>IF(I6,"SF","NY")</f>
        <v>SF</v>
      </c>
    </row>
    <row r="7" spans="1:10" x14ac:dyDescent="0.2">
      <c r="C7" s="3">
        <v>4</v>
      </c>
      <c r="D7">
        <v>30</v>
      </c>
      <c r="E7">
        <v>4</v>
      </c>
      <c r="F7">
        <v>10</v>
      </c>
      <c r="G7">
        <f>D7+MIN(G6,F6+H6)</f>
        <v>54</v>
      </c>
      <c r="H7">
        <f>E7+MIN(F6+G6,H6)</f>
        <v>20</v>
      </c>
      <c r="I7" s="1" t="b">
        <f>G7&gt;H7</f>
        <v>1</v>
      </c>
      <c r="J7" t="str">
        <f>IF(I7,"SF","NY")</f>
        <v>SF</v>
      </c>
    </row>
    <row r="9" spans="1:10" x14ac:dyDescent="0.2">
      <c r="J9" t="s">
        <v>6</v>
      </c>
    </row>
  </sheetData>
  <hyperlinks>
    <hyperlink ref="A1" location="main!A1" display="main" xr:uid="{0E34D1F0-29FC-4D11-8A63-80854D524894}"/>
    <hyperlink ref="A2" r:id="rId1" xr:uid="{CF2A84AD-C6B7-4549-9973-C377AEFE9897}"/>
  </hyperlinks>
  <pageMargins left="0.7" right="0.7" top="0.75" bottom="0.75" header="0.3" footer="0.3"/>
  <pageSetup paperSize="9"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גליונות עבודה</vt:lpstr>
      </vt:variant>
      <vt:variant>
        <vt:i4>29</vt:i4>
      </vt:variant>
    </vt:vector>
  </HeadingPairs>
  <TitlesOfParts>
    <vt:vector size="29" baseType="lpstr">
      <vt:lpstr>main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משתמש</dc:creator>
  <cp:lastModifiedBy>משתמש</cp:lastModifiedBy>
  <cp:lastPrinted>2023-07-05T17:37:53Z</cp:lastPrinted>
  <dcterms:created xsi:type="dcterms:W3CDTF">2023-03-27T19:19:31Z</dcterms:created>
  <dcterms:modified xsi:type="dcterms:W3CDTF">2023-07-16T05:48:26Z</dcterms:modified>
</cp:coreProperties>
</file>